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主表1 预算总表" sheetId="1" r:id="rId1"/>
    <sheet name="主表2 工程部分总预算表" sheetId="2" r:id="rId2"/>
    <sheet name="主表3 建筑工程预算表" sheetId="3" r:id="rId3"/>
    <sheet name="主表3 施工临时工程预算表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<sst xmlns="http://schemas.openxmlformats.org/spreadsheetml/2006/main" count="276" uniqueCount="140">
  <si>
    <t>主表1</t>
  </si>
  <si>
    <t>预算总表</t>
  </si>
  <si>
    <t>单位:元</t>
  </si>
  <si>
    <t>序号</t>
  </si>
  <si>
    <t>工程或费用名称</t>
  </si>
  <si>
    <t>建安工程费</t>
  </si>
  <si>
    <t>设备购置费</t>
  </si>
  <si>
    <t>独立费用</t>
  </si>
  <si>
    <t>合计</t>
  </si>
  <si>
    <t>Ⅰ</t>
  </si>
  <si>
    <t>工程部分投资</t>
  </si>
  <si>
    <t>第一部分 建筑工程</t>
  </si>
  <si>
    <t>第二部分 机电设备及安装工程</t>
  </si>
  <si>
    <t>第三部分 金属结构设备及安装工程</t>
  </si>
  <si>
    <t>第四部分 施工临时工程</t>
  </si>
  <si>
    <t>第五部分 独立费用</t>
  </si>
  <si>
    <t>一至五部分投资合计</t>
  </si>
  <si>
    <t>基本预备费</t>
  </si>
  <si>
    <t>静态总投资</t>
  </si>
  <si>
    <t>Ⅱ</t>
  </si>
  <si>
    <t>专项部分投资</t>
  </si>
  <si>
    <t>一</t>
  </si>
  <si>
    <t>建设征地与移民安置补偿投资</t>
  </si>
  <si>
    <t>(1)</t>
  </si>
  <si>
    <t>农村部分补偿费</t>
  </si>
  <si>
    <t>(2)</t>
  </si>
  <si>
    <t>城（集）镇部分补偿费</t>
  </si>
  <si>
    <t>(3)</t>
  </si>
  <si>
    <t>工业企业补偿费</t>
  </si>
  <si>
    <t>(4)</t>
  </si>
  <si>
    <t>专业项目补偿费</t>
  </si>
  <si>
    <t>(5)</t>
  </si>
  <si>
    <t>防护工程费</t>
  </si>
  <si>
    <t>(6)</t>
  </si>
  <si>
    <t>库底清理费</t>
  </si>
  <si>
    <t>(7)</t>
  </si>
  <si>
    <t>其他费用</t>
  </si>
  <si>
    <t>(1)至（7）项合计</t>
  </si>
  <si>
    <t>有关他税费</t>
  </si>
  <si>
    <t>静态投资</t>
  </si>
  <si>
    <t>二</t>
  </si>
  <si>
    <t>环境保护工程投资</t>
  </si>
  <si>
    <t>环境保护措施费</t>
  </si>
  <si>
    <t>(1)至（2）项合计</t>
  </si>
  <si>
    <t>三</t>
  </si>
  <si>
    <t>水土保持工程投资</t>
  </si>
  <si>
    <t>工程措施</t>
  </si>
  <si>
    <t>植物措施</t>
  </si>
  <si>
    <t>监测</t>
  </si>
  <si>
    <t>(1)至（4）项合计</t>
  </si>
  <si>
    <t>水土保持补偿费</t>
  </si>
  <si>
    <t>四</t>
  </si>
  <si>
    <t>其他</t>
  </si>
  <si>
    <t>Ⅲ</t>
  </si>
  <si>
    <t>工程投资总计（Ⅰ～Ⅱ合计）</t>
  </si>
  <si>
    <t>总基本预备费</t>
  </si>
  <si>
    <t>价差预备费</t>
  </si>
  <si>
    <t>建设期融资利息</t>
  </si>
  <si>
    <t>总投资</t>
  </si>
  <si>
    <t>主表2</t>
  </si>
  <si>
    <t>工程部分总预算表</t>
  </si>
  <si>
    <t>占一至五部
分投资(%)</t>
  </si>
  <si>
    <t>铜梁区东城街道安全村安全水库维修养护项目</t>
  </si>
  <si>
    <t>施工临时支护工程</t>
  </si>
  <si>
    <t>安全生产费</t>
  </si>
  <si>
    <t>主表3</t>
  </si>
  <si>
    <t>建筑工程预算表</t>
  </si>
  <si>
    <t>单位</t>
  </si>
  <si>
    <t>数量</t>
  </si>
  <si>
    <t>单价(元)</t>
  </si>
  <si>
    <t>合计(元)</t>
  </si>
  <si>
    <t>备注</t>
  </si>
  <si>
    <t>(一)</t>
  </si>
  <si>
    <t>土石方工程</t>
  </si>
  <si>
    <t>机械土方开挖（一、二类土）</t>
  </si>
  <si>
    <t>m3</t>
  </si>
  <si>
    <t>土方回填</t>
  </si>
  <si>
    <t>余方外运 10km</t>
  </si>
  <si>
    <t>排水沟人工清淤</t>
  </si>
  <si>
    <t>排水沟淤泥外运10km</t>
  </si>
  <si>
    <t>(二)</t>
  </si>
  <si>
    <t>拆除工程</t>
  </si>
  <si>
    <t>人工砍伐竹子</t>
  </si>
  <si>
    <t>m2</t>
  </si>
  <si>
    <t>人工清理杂草、青苔</t>
  </si>
  <si>
    <t>人工拆除混凝土护栏</t>
  </si>
  <si>
    <t>m</t>
  </si>
  <si>
    <t>人工拆除护栏条石基础</t>
  </si>
  <si>
    <t>人工拆除混凝土路面</t>
  </si>
  <si>
    <t>人工拆除六棱块</t>
  </si>
  <si>
    <t>人工拆除条石水沟</t>
  </si>
  <si>
    <t>人工拆除条石挡墙</t>
  </si>
  <si>
    <t>人工拆除排水沟</t>
  </si>
  <si>
    <t>建筑垃圾外运 10KM</t>
  </si>
  <si>
    <t>(三)</t>
  </si>
  <si>
    <t>修复工程</t>
  </si>
  <si>
    <t>条石水沟修复（M7.5浆砌 条石利旧安装）</t>
  </si>
  <si>
    <t>排水沟修缮（M7.5浆砌 条石利旧安装）</t>
  </si>
  <si>
    <t>条石挡墙修复（M7.5浆砌 条石利旧安装）</t>
  </si>
  <si>
    <t>梯步裂缝修补（M7.5水泥砂浆）</t>
  </si>
  <si>
    <t>六棱块勾缝（M7.5水泥砂浆）</t>
  </si>
  <si>
    <t>预制C20六棱块 （M7.5浆砌 运距200m)</t>
  </si>
  <si>
    <t>C30砼挡墙 （机动翻斗车运混凝土 运距200m）</t>
  </si>
  <si>
    <t>人行桥栏杆修复（M7.5水泥砂浆）</t>
  </si>
  <si>
    <t>20cm厚 C30混凝土路面修复</t>
  </si>
  <si>
    <t>检修门（成品不锈钢门1.2*1.2m）</t>
  </si>
  <si>
    <t>人行道露筋修复</t>
  </si>
  <si>
    <t>人行桥露筋除锈（人工）</t>
  </si>
  <si>
    <t>人行桥露筋修复（M7.5环氧砂浆）</t>
  </si>
  <si>
    <t>新建青石栏杆</t>
  </si>
  <si>
    <t>C30石材栏杆基础（机动翻斗车运混凝土 运距200m）</t>
  </si>
  <si>
    <t>钢筋制作安装 人力</t>
  </si>
  <si>
    <t>t</t>
  </si>
  <si>
    <t>青石栏杆</t>
  </si>
  <si>
    <t>条石挡墙加固</t>
  </si>
  <si>
    <t>M7.5水泥砂浆勾缝(条石裂缝修补）</t>
  </si>
  <si>
    <t>C30 p8 混凝土墙身（机动翻斗车运混凝土 运距200m）</t>
  </si>
  <si>
    <t>1.5厚水泥基渗透结晶防水涂料</t>
  </si>
  <si>
    <t>20mm厚聚合物水泥抗裂防水砂浆</t>
  </si>
  <si>
    <t>20厚1:2.5水泥砂浆保护层</t>
  </si>
  <si>
    <t>C30 p8 混凝土条基 (机动翻斗车运混凝土 运距200m）</t>
  </si>
  <si>
    <t>(8)</t>
  </si>
  <si>
    <t>围挡</t>
  </si>
  <si>
    <t>C20基础垫层 （机动翻斗车运混凝土 运距200m）</t>
  </si>
  <si>
    <t>C30基础 （机动翻斗车运混凝土 运距200m）</t>
  </si>
  <si>
    <t>安装金属防护网（1.8m高，含立柱及斜撑）</t>
  </si>
  <si>
    <t>(四)</t>
  </si>
  <si>
    <t>配电安装工程</t>
  </si>
  <si>
    <t>照明配电箱（600x800x200mm）</t>
  </si>
  <si>
    <t>套</t>
  </si>
  <si>
    <t>金属管SC40</t>
  </si>
  <si>
    <t>米</t>
  </si>
  <si>
    <t>金属管SC32</t>
  </si>
  <si>
    <t>进线：ZC-YJV-5x10</t>
  </si>
  <si>
    <t>出线：ZC-YJV-3x6</t>
  </si>
  <si>
    <t>UTP CAT6</t>
  </si>
  <si>
    <t>施工临时工程预算表</t>
  </si>
  <si>
    <t>人行桥临时支撑(满堂脚手架）</t>
  </si>
  <si>
    <t>挡墙修复支撑（双排脚手架）</t>
  </si>
  <si>
    <t>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</si>
</sst>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</numFmts>
  <fonts count="25"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right" vertical="center" wrapText="1"/>
    </xf>
    <xf numFmtId="2" fontId="2" fillId="2" borderId="5" xfId="0" applyNumberFormat="1" applyFont="1" applyFill="1" applyBorder="1" applyAlignment="1">
      <alignment horizontal="right" vertical="center" wrapText="1"/>
    </xf>
    <xf numFmtId="0" fontId="2" fillId="2" borderId="6" xfId="0" applyNumberFormat="1" applyFont="1" applyFill="1" applyBorder="1" applyAlignment="1">
      <alignment horizontal="left" vertical="center" wrapText="1"/>
    </xf>
    <xf numFmtId="176" fontId="2" fillId="2" borderId="5" xfId="0" applyNumberFormat="1" applyFont="1" applyFill="1" applyBorder="1" applyAlignment="1">
      <alignment horizontal="right" vertical="center" wrapText="1"/>
    </xf>
    <xf numFmtId="1" fontId="2" fillId="2" borderId="5" xfId="0" applyNumberFormat="1" applyFont="1" applyFill="1" applyBorder="1" applyAlignment="1">
      <alignment horizontal="right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righ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Alignment="1">
      <alignment horizontal="right" vertical="center" wrapText="1"/>
    </xf>
    <xf numFmtId="2" fontId="2" fillId="2" borderId="8" xfId="0" applyNumberFormat="1" applyFont="1" applyFill="1" applyBorder="1" applyAlignment="1">
      <alignment horizontal="right" vertical="center" wrapText="1"/>
    </xf>
    <xf numFmtId="10" fontId="2" fillId="2" borderId="6" xfId="0" applyNumberFormat="1" applyFont="1" applyFill="1" applyBorder="1" applyAlignment="1">
      <alignment horizontal="right" vertical="center" wrapText="1"/>
    </xf>
    <xf numFmtId="0" fontId="2" fillId="2" borderId="6" xfId="0" applyNumberFormat="1" applyFont="1" applyFill="1" applyBorder="1" applyAlignment="1">
      <alignment horizontal="right" vertical="center" wrapText="1"/>
    </xf>
    <xf numFmtId="9" fontId="2" fillId="2" borderId="6" xfId="0" applyNumberFormat="1" applyFont="1" applyFill="1" applyBorder="1" applyAlignment="1">
      <alignment horizontal="right" vertical="center" wrapText="1"/>
    </xf>
    <xf numFmtId="0" fontId="2" fillId="2" borderId="9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abSelected="1" workbookViewId="0">
      <selection activeCell="J12" sqref="J12"/>
    </sheetView>
  </sheetViews>
  <sheetFormatPr defaultColWidth="9" defaultRowHeight="13.5" outlineLevelCol="5"/>
  <cols>
    <col min="1" max="1" width="8.46666666666667" customWidth="1"/>
    <col min="2" max="2" width="27.5833333333333" customWidth="1"/>
    <col min="3" max="3" width="14.3166666666667" customWidth="1"/>
    <col min="4" max="4" width="13.9333333333333" customWidth="1"/>
    <col min="5" max="5" width="13.3" customWidth="1"/>
    <col min="6" max="6" width="12.6583333333333" customWidth="1"/>
  </cols>
  <sheetData>
    <row r="1" ht="14.4" customHeight="1" spans="1:6">
      <c r="A1" s="1" t="s">
        <v>0</v>
      </c>
      <c r="B1" s="2"/>
      <c r="C1" s="4"/>
      <c r="D1" s="4"/>
      <c r="E1" s="4"/>
      <c r="F1" s="4"/>
    </row>
    <row r="2" ht="31.25" customHeight="1" spans="1:6">
      <c r="A2" s="5" t="s">
        <v>1</v>
      </c>
      <c r="B2" s="2"/>
      <c r="C2" s="3"/>
      <c r="D2" s="4"/>
      <c r="E2" s="4"/>
      <c r="F2" s="4"/>
    </row>
    <row r="3" ht="14.4" customHeight="1" spans="1:6">
      <c r="A3" s="2"/>
      <c r="B3" s="2"/>
      <c r="C3" s="3"/>
      <c r="D3" s="4"/>
      <c r="E3" s="4" t="s">
        <v>2</v>
      </c>
      <c r="F3" s="4"/>
    </row>
    <row r="4" ht="33.1" customHeight="1" spans="1:6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</row>
    <row r="5" ht="19.4" customHeight="1" spans="1:6">
      <c r="A5" s="9" t="s">
        <v>9</v>
      </c>
      <c r="B5" s="10" t="s">
        <v>10</v>
      </c>
      <c r="C5" s="12"/>
      <c r="D5" s="12"/>
      <c r="E5" s="12"/>
      <c r="F5" s="31">
        <f>F11</f>
        <v>334781.34</v>
      </c>
    </row>
    <row r="6" ht="19.4" customHeight="1" spans="1:6">
      <c r="A6" s="9"/>
      <c r="B6" s="10" t="s">
        <v>11</v>
      </c>
      <c r="C6" s="13">
        <f>'主表3 建筑工程预算表'!F5</f>
        <v>325150.73</v>
      </c>
      <c r="D6" s="12"/>
      <c r="E6" s="12"/>
      <c r="F6" s="31">
        <f>C6</f>
        <v>325150.73</v>
      </c>
    </row>
    <row r="7" ht="19.4" customHeight="1" spans="1:6">
      <c r="A7" s="9"/>
      <c r="B7" s="10" t="s">
        <v>12</v>
      </c>
      <c r="C7" s="12"/>
      <c r="D7" s="12"/>
      <c r="E7" s="12"/>
      <c r="F7" s="27"/>
    </row>
    <row r="8" ht="19.4" customHeight="1" spans="1:6">
      <c r="A8" s="9"/>
      <c r="B8" s="10" t="s">
        <v>13</v>
      </c>
      <c r="C8" s="12"/>
      <c r="D8" s="12"/>
      <c r="E8" s="12"/>
      <c r="F8" s="27"/>
    </row>
    <row r="9" ht="19.4" customHeight="1" spans="1:6">
      <c r="A9" s="9"/>
      <c r="B9" s="10" t="s">
        <v>14</v>
      </c>
      <c r="C9" s="13">
        <f>'主表3 施工临时工程预算表'!F5</f>
        <v>9630.61</v>
      </c>
      <c r="D9" s="12"/>
      <c r="E9" s="12"/>
      <c r="F9" s="31">
        <f>C9</f>
        <v>9630.61</v>
      </c>
    </row>
    <row r="10" ht="19.4" customHeight="1" spans="1:6">
      <c r="A10" s="9"/>
      <c r="B10" s="10" t="s">
        <v>15</v>
      </c>
      <c r="C10" s="12"/>
      <c r="D10" s="12"/>
      <c r="E10" s="12"/>
      <c r="F10" s="27"/>
    </row>
    <row r="11" ht="19.4" customHeight="1" spans="1:6">
      <c r="A11" s="9"/>
      <c r="B11" s="10" t="s">
        <v>16</v>
      </c>
      <c r="C11" s="13">
        <f>C6+C9</f>
        <v>334781.34</v>
      </c>
      <c r="D11" s="12"/>
      <c r="E11" s="12"/>
      <c r="F11" s="31">
        <f>C11</f>
        <v>334781.34</v>
      </c>
    </row>
    <row r="12" ht="19.4" customHeight="1" spans="1:6">
      <c r="A12" s="9"/>
      <c r="B12" s="10" t="s">
        <v>17</v>
      </c>
      <c r="C12" s="12"/>
      <c r="D12" s="12"/>
      <c r="E12" s="12"/>
      <c r="F12" s="27"/>
    </row>
    <row r="13" ht="19.4" customHeight="1" spans="1:6">
      <c r="A13" s="9"/>
      <c r="B13" s="10" t="s">
        <v>18</v>
      </c>
      <c r="C13" s="12"/>
      <c r="D13" s="12"/>
      <c r="E13" s="12"/>
      <c r="F13" s="31">
        <f>F11</f>
        <v>334781.34</v>
      </c>
    </row>
    <row r="14" ht="19.4" customHeight="1" spans="1:6">
      <c r="A14" s="9" t="s">
        <v>19</v>
      </c>
      <c r="B14" s="10" t="s">
        <v>20</v>
      </c>
      <c r="C14" s="12"/>
      <c r="D14" s="12"/>
      <c r="E14" s="12"/>
      <c r="F14" s="27"/>
    </row>
    <row r="15" ht="19.4" customHeight="1" spans="1:6">
      <c r="A15" s="9" t="s">
        <v>21</v>
      </c>
      <c r="B15" s="10" t="s">
        <v>22</v>
      </c>
      <c r="C15" s="12"/>
      <c r="D15" s="12"/>
      <c r="E15" s="12"/>
      <c r="F15" s="27"/>
    </row>
    <row r="16" ht="19.4" customHeight="1" spans="1:6">
      <c r="A16" s="9" t="s">
        <v>23</v>
      </c>
      <c r="B16" s="10" t="s">
        <v>24</v>
      </c>
      <c r="C16" s="12"/>
      <c r="D16" s="12"/>
      <c r="E16" s="12"/>
      <c r="F16" s="27"/>
    </row>
    <row r="17" ht="19.4" customHeight="1" spans="1:6">
      <c r="A17" s="9" t="s">
        <v>25</v>
      </c>
      <c r="B17" s="10" t="s">
        <v>26</v>
      </c>
      <c r="C17" s="12"/>
      <c r="D17" s="12"/>
      <c r="E17" s="12"/>
      <c r="F17" s="27"/>
    </row>
    <row r="18" ht="19.4" customHeight="1" spans="1:6">
      <c r="A18" s="9" t="s">
        <v>27</v>
      </c>
      <c r="B18" s="10" t="s">
        <v>28</v>
      </c>
      <c r="C18" s="12"/>
      <c r="D18" s="12"/>
      <c r="E18" s="12"/>
      <c r="F18" s="27"/>
    </row>
    <row r="19" ht="19.4" customHeight="1" spans="1:6">
      <c r="A19" s="9" t="s">
        <v>29</v>
      </c>
      <c r="B19" s="10" t="s">
        <v>30</v>
      </c>
      <c r="C19" s="12"/>
      <c r="D19" s="12"/>
      <c r="E19" s="12"/>
      <c r="F19" s="27"/>
    </row>
    <row r="20" ht="19.4" customHeight="1" spans="1:6">
      <c r="A20" s="9" t="s">
        <v>31</v>
      </c>
      <c r="B20" s="10" t="s">
        <v>32</v>
      </c>
      <c r="C20" s="12"/>
      <c r="D20" s="12"/>
      <c r="E20" s="12"/>
      <c r="F20" s="27"/>
    </row>
    <row r="21" ht="19.4" customHeight="1" spans="1:6">
      <c r="A21" s="9" t="s">
        <v>33</v>
      </c>
      <c r="B21" s="10" t="s">
        <v>34</v>
      </c>
      <c r="C21" s="12"/>
      <c r="D21" s="12"/>
      <c r="E21" s="12"/>
      <c r="F21" s="27"/>
    </row>
    <row r="22" ht="19.4" customHeight="1" spans="1:6">
      <c r="A22" s="9" t="s">
        <v>35</v>
      </c>
      <c r="B22" s="10" t="s">
        <v>36</v>
      </c>
      <c r="C22" s="12"/>
      <c r="D22" s="12"/>
      <c r="E22" s="12"/>
      <c r="F22" s="27"/>
    </row>
    <row r="23" ht="19.4" customHeight="1" spans="1:6">
      <c r="A23" s="9"/>
      <c r="B23" s="10" t="s">
        <v>37</v>
      </c>
      <c r="C23" s="12"/>
      <c r="D23" s="12"/>
      <c r="E23" s="12"/>
      <c r="F23" s="27"/>
    </row>
    <row r="24" ht="19.4" customHeight="1" spans="1:6">
      <c r="A24" s="9"/>
      <c r="B24" s="10" t="s">
        <v>17</v>
      </c>
      <c r="C24" s="12"/>
      <c r="D24" s="12"/>
      <c r="E24" s="12"/>
      <c r="F24" s="27"/>
    </row>
    <row r="25" ht="19.4" customHeight="1" spans="1:6">
      <c r="A25" s="9"/>
      <c r="B25" s="10" t="s">
        <v>38</v>
      </c>
      <c r="C25" s="12"/>
      <c r="D25" s="12"/>
      <c r="E25" s="12"/>
      <c r="F25" s="27"/>
    </row>
    <row r="26" ht="19.4" customHeight="1" spans="1:6">
      <c r="A26" s="9"/>
      <c r="B26" s="10" t="s">
        <v>39</v>
      </c>
      <c r="C26" s="12"/>
      <c r="D26" s="12"/>
      <c r="E26" s="12"/>
      <c r="F26" s="27"/>
    </row>
    <row r="27" ht="19.4" customHeight="1" spans="1:6">
      <c r="A27" s="9" t="s">
        <v>40</v>
      </c>
      <c r="B27" s="10" t="s">
        <v>41</v>
      </c>
      <c r="C27" s="12"/>
      <c r="D27" s="12"/>
      <c r="E27" s="12"/>
      <c r="F27" s="27"/>
    </row>
    <row r="28" ht="19.4" customHeight="1" spans="1:6">
      <c r="A28" s="9" t="s">
        <v>23</v>
      </c>
      <c r="B28" s="10" t="s">
        <v>42</v>
      </c>
      <c r="C28" s="12"/>
      <c r="D28" s="12"/>
      <c r="E28" s="12"/>
      <c r="F28" s="27"/>
    </row>
    <row r="29" ht="19.4" customHeight="1" spans="1:6">
      <c r="A29" s="9" t="s">
        <v>25</v>
      </c>
      <c r="B29" s="10" t="s">
        <v>7</v>
      </c>
      <c r="C29" s="12"/>
      <c r="D29" s="12"/>
      <c r="E29" s="12"/>
      <c r="F29" s="27"/>
    </row>
    <row r="30" ht="19.4" customHeight="1" spans="1:6">
      <c r="A30" s="9"/>
      <c r="B30" s="10" t="s">
        <v>43</v>
      </c>
      <c r="C30" s="12"/>
      <c r="D30" s="12"/>
      <c r="E30" s="12"/>
      <c r="F30" s="27"/>
    </row>
    <row r="31" ht="19.4" customHeight="1" spans="1:6">
      <c r="A31" s="9"/>
      <c r="B31" s="10" t="s">
        <v>17</v>
      </c>
      <c r="C31" s="12"/>
      <c r="D31" s="12"/>
      <c r="E31" s="12"/>
      <c r="F31" s="27"/>
    </row>
    <row r="32" ht="19.4" customHeight="1" spans="1:6">
      <c r="A32" s="9"/>
      <c r="B32" s="10" t="s">
        <v>39</v>
      </c>
      <c r="C32" s="12"/>
      <c r="D32" s="12"/>
      <c r="E32" s="12"/>
      <c r="F32" s="27"/>
    </row>
    <row r="33" ht="19.4" customHeight="1" spans="1:6">
      <c r="A33" s="9" t="s">
        <v>44</v>
      </c>
      <c r="B33" s="10" t="s">
        <v>45</v>
      </c>
      <c r="C33" s="12"/>
      <c r="D33" s="12"/>
      <c r="E33" s="12"/>
      <c r="F33" s="27"/>
    </row>
    <row r="34" ht="19.4" customHeight="1" spans="1:6">
      <c r="A34" s="9" t="s">
        <v>23</v>
      </c>
      <c r="B34" s="10" t="s">
        <v>46</v>
      </c>
      <c r="C34" s="12"/>
      <c r="D34" s="12"/>
      <c r="E34" s="12"/>
      <c r="F34" s="27"/>
    </row>
    <row r="35" ht="19.4" customHeight="1" spans="1:6">
      <c r="A35" s="9" t="s">
        <v>25</v>
      </c>
      <c r="B35" s="10" t="s">
        <v>47</v>
      </c>
      <c r="C35" s="12"/>
      <c r="D35" s="12"/>
      <c r="E35" s="12"/>
      <c r="F35" s="27"/>
    </row>
    <row r="36" ht="19.4" customHeight="1" spans="1:6">
      <c r="A36" s="9" t="s">
        <v>27</v>
      </c>
      <c r="B36" s="10" t="s">
        <v>48</v>
      </c>
      <c r="C36" s="12"/>
      <c r="D36" s="12"/>
      <c r="E36" s="12"/>
      <c r="F36" s="27"/>
    </row>
    <row r="37" ht="19.4" customHeight="1" spans="1:6">
      <c r="A37" s="9" t="s">
        <v>29</v>
      </c>
      <c r="B37" s="10" t="s">
        <v>7</v>
      </c>
      <c r="C37" s="12"/>
      <c r="D37" s="12"/>
      <c r="E37" s="12"/>
      <c r="F37" s="27"/>
    </row>
    <row r="38" ht="19.4" customHeight="1" spans="1:6">
      <c r="A38" s="17"/>
      <c r="B38" s="18" t="s">
        <v>49</v>
      </c>
      <c r="C38" s="20"/>
      <c r="D38" s="20"/>
      <c r="E38" s="20"/>
      <c r="F38" s="29"/>
    </row>
    <row r="39" ht="16.55" customHeight="1" spans="1:6">
      <c r="A39" s="30"/>
      <c r="B39" s="2"/>
      <c r="C39" s="3"/>
      <c r="D39" s="4"/>
      <c r="E39" s="4"/>
      <c r="F39" s="4"/>
    </row>
    <row r="40" ht="16.55" customHeight="1" spans="1:6">
      <c r="A40" s="3"/>
      <c r="B40" s="2"/>
      <c r="C40" s="4"/>
      <c r="D40" s="4"/>
      <c r="E40" s="4"/>
      <c r="F40" s="4"/>
    </row>
    <row r="41" ht="14.4" customHeight="1" spans="1:6">
      <c r="A41" s="1" t="s">
        <v>0</v>
      </c>
      <c r="B41" s="2"/>
      <c r="C41" s="4"/>
      <c r="D41" s="4"/>
      <c r="E41" s="4"/>
      <c r="F41" s="4"/>
    </row>
    <row r="42" ht="31.25" customHeight="1" spans="1:6">
      <c r="A42" s="5" t="s">
        <v>1</v>
      </c>
      <c r="B42" s="2"/>
      <c r="C42" s="3"/>
      <c r="D42" s="4"/>
      <c r="E42" s="4"/>
      <c r="F42" s="4"/>
    </row>
    <row r="43" ht="14.4" customHeight="1" spans="1:6">
      <c r="A43" s="2"/>
      <c r="B43" s="2"/>
      <c r="C43" s="3"/>
      <c r="D43" s="4"/>
      <c r="E43" s="4" t="s">
        <v>2</v>
      </c>
      <c r="F43" s="4"/>
    </row>
    <row r="44" ht="33.1" customHeight="1" spans="1:6">
      <c r="A44" s="6" t="s">
        <v>3</v>
      </c>
      <c r="B44" s="7" t="s">
        <v>4</v>
      </c>
      <c r="C44" s="7" t="s">
        <v>5</v>
      </c>
      <c r="D44" s="7" t="s">
        <v>6</v>
      </c>
      <c r="E44" s="7" t="s">
        <v>7</v>
      </c>
      <c r="F44" s="8" t="s">
        <v>8</v>
      </c>
    </row>
    <row r="45" ht="19.4" customHeight="1" spans="1:6">
      <c r="A45" s="9"/>
      <c r="B45" s="10" t="s">
        <v>17</v>
      </c>
      <c r="C45" s="12"/>
      <c r="D45" s="12"/>
      <c r="E45" s="12"/>
      <c r="F45" s="27"/>
    </row>
    <row r="46" ht="19.4" customHeight="1" spans="1:6">
      <c r="A46" s="9"/>
      <c r="B46" s="10" t="s">
        <v>50</v>
      </c>
      <c r="C46" s="12"/>
      <c r="D46" s="12"/>
      <c r="E46" s="12"/>
      <c r="F46" s="27"/>
    </row>
    <row r="47" ht="19.4" customHeight="1" spans="1:6">
      <c r="A47" s="9"/>
      <c r="B47" s="10" t="s">
        <v>39</v>
      </c>
      <c r="C47" s="12"/>
      <c r="D47" s="12"/>
      <c r="E47" s="12"/>
      <c r="F47" s="27"/>
    </row>
    <row r="48" ht="19.4" customHeight="1" spans="1:6">
      <c r="A48" s="9" t="s">
        <v>51</v>
      </c>
      <c r="B48" s="10" t="s">
        <v>52</v>
      </c>
      <c r="C48" s="12"/>
      <c r="D48" s="12"/>
      <c r="E48" s="12"/>
      <c r="F48" s="27"/>
    </row>
    <row r="49" ht="19.4" customHeight="1" spans="1:6">
      <c r="A49" s="9"/>
      <c r="B49" s="10" t="s">
        <v>8</v>
      </c>
      <c r="C49" s="12"/>
      <c r="D49" s="12"/>
      <c r="E49" s="12"/>
      <c r="F49" s="27"/>
    </row>
    <row r="50" ht="19.4" customHeight="1" spans="1:6">
      <c r="A50" s="9"/>
      <c r="B50" s="10" t="s">
        <v>17</v>
      </c>
      <c r="C50" s="12"/>
      <c r="D50" s="12"/>
      <c r="E50" s="12"/>
      <c r="F50" s="27"/>
    </row>
    <row r="51" ht="19.4" customHeight="1" spans="1:6">
      <c r="A51" s="9"/>
      <c r="B51" s="10" t="s">
        <v>39</v>
      </c>
      <c r="C51" s="12"/>
      <c r="D51" s="12"/>
      <c r="E51" s="12"/>
      <c r="F51" s="27"/>
    </row>
    <row r="52" ht="19.4" customHeight="1" spans="1:6">
      <c r="A52" s="9" t="s">
        <v>53</v>
      </c>
      <c r="B52" s="10" t="s">
        <v>54</v>
      </c>
      <c r="C52" s="12"/>
      <c r="D52" s="12"/>
      <c r="E52" s="12"/>
      <c r="F52" s="27"/>
    </row>
    <row r="53" ht="19.4" customHeight="1" spans="1:6">
      <c r="A53" s="9"/>
      <c r="B53" s="10" t="s">
        <v>55</v>
      </c>
      <c r="C53" s="12"/>
      <c r="D53" s="12"/>
      <c r="E53" s="12"/>
      <c r="F53" s="27"/>
    </row>
    <row r="54" ht="19.4" customHeight="1" spans="1:6">
      <c r="A54" s="9"/>
      <c r="B54" s="10" t="s">
        <v>18</v>
      </c>
      <c r="C54" s="12"/>
      <c r="D54" s="12"/>
      <c r="E54" s="12"/>
      <c r="F54" s="31">
        <f>F13</f>
        <v>334781.34</v>
      </c>
    </row>
    <row r="55" ht="19.4" customHeight="1" spans="1:6">
      <c r="A55" s="9"/>
      <c r="B55" s="10" t="s">
        <v>56</v>
      </c>
      <c r="C55" s="12"/>
      <c r="D55" s="12"/>
      <c r="E55" s="12"/>
      <c r="F55" s="27"/>
    </row>
    <row r="56" ht="19.4" customHeight="1" spans="1:6">
      <c r="A56" s="9"/>
      <c r="B56" s="10" t="s">
        <v>57</v>
      </c>
      <c r="C56" s="12"/>
      <c r="D56" s="12"/>
      <c r="E56" s="12"/>
      <c r="F56" s="27"/>
    </row>
    <row r="57" ht="19.4" customHeight="1" spans="1:6">
      <c r="A57" s="9"/>
      <c r="B57" s="10" t="s">
        <v>58</v>
      </c>
      <c r="C57" s="12"/>
      <c r="D57" s="12"/>
      <c r="E57" s="12"/>
      <c r="F57" s="31">
        <f>F54</f>
        <v>334781.34</v>
      </c>
    </row>
    <row r="58" ht="19.4" customHeight="1" spans="1:6">
      <c r="A58" s="9"/>
      <c r="B58" s="10"/>
      <c r="C58" s="12"/>
      <c r="D58" s="12"/>
      <c r="E58" s="12"/>
      <c r="F58" s="27"/>
    </row>
    <row r="59" ht="19.4" customHeight="1" spans="1:6">
      <c r="A59" s="9"/>
      <c r="B59" s="10"/>
      <c r="C59" s="12"/>
      <c r="D59" s="12"/>
      <c r="E59" s="12"/>
      <c r="F59" s="27"/>
    </row>
    <row r="60" ht="19.4" customHeight="1" spans="1:6">
      <c r="A60" s="9"/>
      <c r="B60" s="10"/>
      <c r="C60" s="12"/>
      <c r="D60" s="12"/>
      <c r="E60" s="12"/>
      <c r="F60" s="27"/>
    </row>
    <row r="61" ht="19.4" customHeight="1" spans="1:6">
      <c r="A61" s="9"/>
      <c r="B61" s="10"/>
      <c r="C61" s="12"/>
      <c r="D61" s="12"/>
      <c r="E61" s="12"/>
      <c r="F61" s="27"/>
    </row>
    <row r="62" ht="19.4" customHeight="1" spans="1:6">
      <c r="A62" s="9"/>
      <c r="B62" s="10"/>
      <c r="C62" s="12"/>
      <c r="D62" s="12"/>
      <c r="E62" s="12"/>
      <c r="F62" s="27"/>
    </row>
    <row r="63" ht="19.4" customHeight="1" spans="1:6">
      <c r="A63" s="9"/>
      <c r="B63" s="10"/>
      <c r="C63" s="12"/>
      <c r="D63" s="12"/>
      <c r="E63" s="12"/>
      <c r="F63" s="27"/>
    </row>
    <row r="64" ht="19.4" customHeight="1" spans="1:6">
      <c r="A64" s="9"/>
      <c r="B64" s="10"/>
      <c r="C64" s="12"/>
      <c r="D64" s="12"/>
      <c r="E64" s="12"/>
      <c r="F64" s="27"/>
    </row>
    <row r="65" ht="19.4" customHeight="1" spans="1:6">
      <c r="A65" s="9"/>
      <c r="B65" s="10"/>
      <c r="C65" s="12"/>
      <c r="D65" s="12"/>
      <c r="E65" s="12"/>
      <c r="F65" s="27"/>
    </row>
    <row r="66" ht="19.4" customHeight="1" spans="1:6">
      <c r="A66" s="9"/>
      <c r="B66" s="10"/>
      <c r="C66" s="12"/>
      <c r="D66" s="12"/>
      <c r="E66" s="12"/>
      <c r="F66" s="27"/>
    </row>
    <row r="67" ht="19.4" customHeight="1" spans="1:6">
      <c r="A67" s="9"/>
      <c r="B67" s="10"/>
      <c r="C67" s="12"/>
      <c r="D67" s="12"/>
      <c r="E67" s="12"/>
      <c r="F67" s="27"/>
    </row>
    <row r="68" ht="19.4" customHeight="1" spans="1:6">
      <c r="A68" s="9"/>
      <c r="B68" s="10"/>
      <c r="C68" s="12"/>
      <c r="D68" s="12"/>
      <c r="E68" s="12"/>
      <c r="F68" s="27"/>
    </row>
    <row r="69" ht="19.4" customHeight="1" spans="1:6">
      <c r="A69" s="9"/>
      <c r="B69" s="10"/>
      <c r="C69" s="12"/>
      <c r="D69" s="12"/>
      <c r="E69" s="12"/>
      <c r="F69" s="27"/>
    </row>
    <row r="70" ht="19.4" customHeight="1" spans="1:6">
      <c r="A70" s="9"/>
      <c r="B70" s="10"/>
      <c r="C70" s="12"/>
      <c r="D70" s="12"/>
      <c r="E70" s="12"/>
      <c r="F70" s="27"/>
    </row>
    <row r="71" ht="19.4" customHeight="1" spans="1:6">
      <c r="A71" s="9"/>
      <c r="B71" s="10"/>
      <c r="C71" s="12"/>
      <c r="D71" s="12"/>
      <c r="E71" s="12"/>
      <c r="F71" s="27"/>
    </row>
    <row r="72" ht="19.4" customHeight="1" spans="1:6">
      <c r="A72" s="9"/>
      <c r="B72" s="10"/>
      <c r="C72" s="12"/>
      <c r="D72" s="12"/>
      <c r="E72" s="12"/>
      <c r="F72" s="27"/>
    </row>
    <row r="73" ht="19.4" customHeight="1" spans="1:6">
      <c r="A73" s="9"/>
      <c r="B73" s="10"/>
      <c r="C73" s="12"/>
      <c r="D73" s="12"/>
      <c r="E73" s="12"/>
      <c r="F73" s="27"/>
    </row>
    <row r="74" ht="19.4" customHeight="1" spans="1:6">
      <c r="A74" s="9"/>
      <c r="B74" s="10"/>
      <c r="C74" s="12"/>
      <c r="D74" s="12"/>
      <c r="E74" s="12"/>
      <c r="F74" s="27"/>
    </row>
    <row r="75" ht="19.4" customHeight="1" spans="1:6">
      <c r="A75" s="9"/>
      <c r="B75" s="10"/>
      <c r="C75" s="12"/>
      <c r="D75" s="12"/>
      <c r="E75" s="12"/>
      <c r="F75" s="27"/>
    </row>
    <row r="76" ht="19.4" customHeight="1" spans="1:6">
      <c r="A76" s="9"/>
      <c r="B76" s="10"/>
      <c r="C76" s="12"/>
      <c r="D76" s="12"/>
      <c r="E76" s="12"/>
      <c r="F76" s="27"/>
    </row>
    <row r="77" ht="19.4" customHeight="1" spans="1:6">
      <c r="A77" s="9"/>
      <c r="B77" s="10"/>
      <c r="C77" s="12"/>
      <c r="D77" s="12"/>
      <c r="E77" s="12"/>
      <c r="F77" s="27"/>
    </row>
    <row r="78" ht="19.4" customHeight="1" spans="1:6">
      <c r="A78" s="17"/>
      <c r="B78" s="18"/>
      <c r="C78" s="20"/>
      <c r="D78" s="20"/>
      <c r="E78" s="20"/>
      <c r="F78" s="29"/>
    </row>
    <row r="79" ht="16.55" customHeight="1" spans="1:6">
      <c r="A79" s="30"/>
      <c r="B79" s="2"/>
      <c r="C79" s="3"/>
      <c r="D79" s="4"/>
      <c r="E79" s="4"/>
      <c r="F79" s="4"/>
    </row>
    <row r="80" ht="16.55" customHeight="1" spans="1:6">
      <c r="A80" s="3"/>
      <c r="B80" s="2"/>
      <c r="C80" s="4"/>
      <c r="D80" s="4"/>
      <c r="E80" s="4"/>
      <c r="F80" s="4"/>
    </row>
  </sheetData>
  <mergeCells count="8">
    <mergeCell ref="A2:F2"/>
    <mergeCell ref="A3:D3"/>
    <mergeCell ref="E3:F3"/>
    <mergeCell ref="A42:F42"/>
    <mergeCell ref="A43:D43"/>
    <mergeCell ref="E43:F43"/>
    <mergeCell ref="A39:F40"/>
    <mergeCell ref="A79:F80"/>
  </mergeCells>
  <pageMargins left="0.68" right="0.29" top="0.29" bottom="0.29" header="0.3" footer="0.3"/>
  <pageSetup paperSize="9" orientation="portrait" useFirstPageNumber="1" horizontalDpi="600" verticalDpi="600"/>
  <headerFooter/>
  <rowBreaks count="2" manualBreakCount="2">
    <brk id="40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G19" sqref="G19"/>
    </sheetView>
  </sheetViews>
  <sheetFormatPr defaultColWidth="9" defaultRowHeight="13.5" outlineLevelCol="6"/>
  <cols>
    <col min="1" max="1" width="7.11666666666667" customWidth="1"/>
    <col min="2" max="2" width="25.9333333333333" customWidth="1"/>
    <col min="3" max="3" width="11.95" customWidth="1"/>
    <col min="4" max="4" width="11.5666666666667" customWidth="1"/>
    <col min="5" max="5" width="10.8083333333333" customWidth="1"/>
    <col min="6" max="6" width="11.3166666666667" customWidth="1"/>
    <col min="7" max="7" width="11.5666666666667" customWidth="1"/>
  </cols>
  <sheetData>
    <row r="1" ht="14.4" customHeight="1" spans="1:7">
      <c r="A1" s="1" t="s">
        <v>59</v>
      </c>
      <c r="B1" s="2"/>
      <c r="C1" s="4"/>
      <c r="D1" s="4"/>
      <c r="E1" s="4"/>
      <c r="F1" s="4"/>
      <c r="G1" s="4"/>
    </row>
    <row r="2" ht="31.25" customHeight="1" spans="1:7">
      <c r="A2" s="5" t="s">
        <v>60</v>
      </c>
      <c r="B2" s="2"/>
      <c r="C2" s="3"/>
      <c r="D2" s="4"/>
      <c r="E2" s="4"/>
      <c r="F2" s="4"/>
      <c r="G2" s="2"/>
    </row>
    <row r="3" ht="14.4" customHeight="1" spans="1:7">
      <c r="A3" s="2"/>
      <c r="B3" s="2"/>
      <c r="C3" s="3"/>
      <c r="D3" s="4"/>
      <c r="E3" s="4"/>
      <c r="F3" s="4" t="s">
        <v>2</v>
      </c>
      <c r="G3" s="2"/>
    </row>
    <row r="4" ht="33.1" customHeight="1" spans="1:7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61</v>
      </c>
    </row>
    <row r="5" ht="19.4" customHeight="1" spans="1:7">
      <c r="A5" s="9"/>
      <c r="B5" s="10" t="s">
        <v>11</v>
      </c>
      <c r="C5" s="13">
        <f>'主表3 建筑工程预算表'!F5</f>
        <v>325150.73</v>
      </c>
      <c r="D5" s="12"/>
      <c r="E5" s="12"/>
      <c r="F5" s="13">
        <f>C5</f>
        <v>325150.73</v>
      </c>
      <c r="G5" s="26"/>
    </row>
    <row r="6" ht="24.75" customHeight="1" spans="1:7">
      <c r="A6" s="9" t="s">
        <v>21</v>
      </c>
      <c r="B6" s="10" t="s">
        <v>62</v>
      </c>
      <c r="C6" s="13">
        <f>C5</f>
        <v>325150.73</v>
      </c>
      <c r="D6" s="12"/>
      <c r="E6" s="12"/>
      <c r="F6" s="13">
        <f>C6</f>
        <v>325150.73</v>
      </c>
      <c r="G6" s="26"/>
    </row>
    <row r="7" ht="19.4" customHeight="1" spans="1:7">
      <c r="A7" s="9"/>
      <c r="B7" s="10" t="s">
        <v>12</v>
      </c>
      <c r="C7" s="12"/>
      <c r="D7" s="12"/>
      <c r="E7" s="12"/>
      <c r="F7" s="12"/>
      <c r="G7" s="27"/>
    </row>
    <row r="8" ht="24.75" customHeight="1" spans="1:7">
      <c r="A8" s="9"/>
      <c r="B8" s="10" t="s">
        <v>13</v>
      </c>
      <c r="C8" s="12"/>
      <c r="D8" s="12"/>
      <c r="E8" s="12"/>
      <c r="F8" s="12"/>
      <c r="G8" s="27"/>
    </row>
    <row r="9" ht="19.4" customHeight="1" spans="1:7">
      <c r="A9" s="9"/>
      <c r="B9" s="10" t="s">
        <v>14</v>
      </c>
      <c r="C9" s="13">
        <f>'主表3 施工临时工程预算表'!F5</f>
        <v>9630.61</v>
      </c>
      <c r="D9" s="12"/>
      <c r="E9" s="12"/>
      <c r="F9" s="13">
        <f>C9</f>
        <v>9630.61</v>
      </c>
      <c r="G9" s="26"/>
    </row>
    <row r="10" ht="19.4" customHeight="1" spans="1:7">
      <c r="A10" s="9" t="s">
        <v>21</v>
      </c>
      <c r="B10" s="10" t="s">
        <v>63</v>
      </c>
      <c r="C10" s="13">
        <v>1501.84</v>
      </c>
      <c r="D10" s="12"/>
      <c r="E10" s="12"/>
      <c r="F10" s="13">
        <f>C10</f>
        <v>1501.84</v>
      </c>
      <c r="G10" s="26"/>
    </row>
    <row r="11" ht="19.4" customHeight="1" spans="1:7">
      <c r="A11" s="9" t="s">
        <v>40</v>
      </c>
      <c r="B11" s="10" t="s">
        <v>64</v>
      </c>
      <c r="C11" s="13">
        <f>'主表3 施工临时工程预算表'!F9</f>
        <v>8128.77</v>
      </c>
      <c r="D11" s="12"/>
      <c r="E11" s="12"/>
      <c r="F11" s="13">
        <f>C11</f>
        <v>8128.77</v>
      </c>
      <c r="G11" s="26"/>
    </row>
    <row r="12" ht="19.4" customHeight="1" spans="1:7">
      <c r="A12" s="9"/>
      <c r="B12" s="10" t="s">
        <v>15</v>
      </c>
      <c r="C12" s="12"/>
      <c r="D12" s="12"/>
      <c r="E12" s="12"/>
      <c r="F12" s="12"/>
      <c r="G12" s="27"/>
    </row>
    <row r="13" ht="19.4" customHeight="1" spans="1:7">
      <c r="A13" s="9"/>
      <c r="B13" s="10" t="s">
        <v>16</v>
      </c>
      <c r="C13" s="13">
        <f>C5+C7+C8+C9+C12</f>
        <v>334781.34</v>
      </c>
      <c r="D13" s="12"/>
      <c r="E13" s="12"/>
      <c r="F13" s="13">
        <f>C13</f>
        <v>334781.34</v>
      </c>
      <c r="G13" s="28"/>
    </row>
    <row r="14" ht="19.4" customHeight="1" spans="1:7">
      <c r="A14" s="9"/>
      <c r="B14" s="10" t="s">
        <v>17</v>
      </c>
      <c r="C14" s="12"/>
      <c r="D14" s="12"/>
      <c r="E14" s="12"/>
      <c r="F14" s="12"/>
      <c r="G14" s="27"/>
    </row>
    <row r="15" ht="19.4" customHeight="1" spans="1:7">
      <c r="A15" s="9"/>
      <c r="B15" s="10" t="s">
        <v>18</v>
      </c>
      <c r="C15" s="12"/>
      <c r="D15" s="12"/>
      <c r="E15" s="12"/>
      <c r="F15" s="13">
        <f>F13</f>
        <v>334781.34</v>
      </c>
      <c r="G15" s="27"/>
    </row>
    <row r="16" ht="19.4" customHeight="1" spans="1:7">
      <c r="A16" s="9"/>
      <c r="B16" s="10"/>
      <c r="C16" s="12"/>
      <c r="D16" s="12"/>
      <c r="E16" s="12"/>
      <c r="F16" s="12"/>
      <c r="G16" s="27"/>
    </row>
    <row r="17" ht="19.4" customHeight="1" spans="1:7">
      <c r="A17" s="9"/>
      <c r="B17" s="10"/>
      <c r="C17" s="12"/>
      <c r="D17" s="12"/>
      <c r="E17" s="12"/>
      <c r="F17" s="12"/>
      <c r="G17" s="27"/>
    </row>
    <row r="18" ht="19.4" customHeight="1" spans="1:7">
      <c r="A18" s="9"/>
      <c r="B18" s="10"/>
      <c r="C18" s="12"/>
      <c r="D18" s="12"/>
      <c r="E18" s="12"/>
      <c r="F18" s="12"/>
      <c r="G18" s="27"/>
    </row>
    <row r="19" ht="19.4" customHeight="1" spans="1:7">
      <c r="A19" s="9"/>
      <c r="B19" s="10"/>
      <c r="C19" s="12"/>
      <c r="D19" s="12"/>
      <c r="E19" s="12"/>
      <c r="F19" s="12"/>
      <c r="G19" s="27"/>
    </row>
    <row r="20" ht="19.4" customHeight="1" spans="1:7">
      <c r="A20" s="9"/>
      <c r="B20" s="10"/>
      <c r="C20" s="12"/>
      <c r="D20" s="12"/>
      <c r="E20" s="12"/>
      <c r="F20" s="12"/>
      <c r="G20" s="27"/>
    </row>
    <row r="21" ht="19.4" customHeight="1" spans="1:7">
      <c r="A21" s="9"/>
      <c r="B21" s="10"/>
      <c r="C21" s="12"/>
      <c r="D21" s="12"/>
      <c r="E21" s="12"/>
      <c r="F21" s="12"/>
      <c r="G21" s="27"/>
    </row>
    <row r="22" ht="19.4" customHeight="1" spans="1:7">
      <c r="A22" s="9"/>
      <c r="B22" s="10"/>
      <c r="C22" s="12"/>
      <c r="D22" s="12"/>
      <c r="E22" s="12"/>
      <c r="F22" s="12"/>
      <c r="G22" s="27"/>
    </row>
    <row r="23" ht="19.4" customHeight="1" spans="1:7">
      <c r="A23" s="9"/>
      <c r="B23" s="10"/>
      <c r="C23" s="12"/>
      <c r="D23" s="12"/>
      <c r="E23" s="12"/>
      <c r="F23" s="12"/>
      <c r="G23" s="27"/>
    </row>
    <row r="24" ht="19.4" customHeight="1" spans="1:7">
      <c r="A24" s="9"/>
      <c r="B24" s="10"/>
      <c r="C24" s="12"/>
      <c r="D24" s="12"/>
      <c r="E24" s="12"/>
      <c r="F24" s="12"/>
      <c r="G24" s="27"/>
    </row>
    <row r="25" ht="19.4" customHeight="1" spans="1:7">
      <c r="A25" s="9"/>
      <c r="B25" s="10"/>
      <c r="C25" s="12"/>
      <c r="D25" s="12"/>
      <c r="E25" s="12"/>
      <c r="F25" s="12"/>
      <c r="G25" s="27"/>
    </row>
    <row r="26" ht="19.4" customHeight="1" spans="1:7">
      <c r="A26" s="9"/>
      <c r="B26" s="10"/>
      <c r="C26" s="12"/>
      <c r="D26" s="12"/>
      <c r="E26" s="12"/>
      <c r="F26" s="12"/>
      <c r="G26" s="27"/>
    </row>
    <row r="27" ht="19.4" customHeight="1" spans="1:7">
      <c r="A27" s="9"/>
      <c r="B27" s="10"/>
      <c r="C27" s="12"/>
      <c r="D27" s="12"/>
      <c r="E27" s="12"/>
      <c r="F27" s="12"/>
      <c r="G27" s="27"/>
    </row>
    <row r="28" ht="19.4" customHeight="1" spans="1:7">
      <c r="A28" s="9"/>
      <c r="B28" s="10"/>
      <c r="C28" s="12"/>
      <c r="D28" s="12"/>
      <c r="E28" s="12"/>
      <c r="F28" s="12"/>
      <c r="G28" s="27"/>
    </row>
    <row r="29" ht="19.4" customHeight="1" spans="1:7">
      <c r="A29" s="9"/>
      <c r="B29" s="10"/>
      <c r="C29" s="12"/>
      <c r="D29" s="12"/>
      <c r="E29" s="12"/>
      <c r="F29" s="12"/>
      <c r="G29" s="27"/>
    </row>
    <row r="30" ht="19.4" customHeight="1" spans="1:7">
      <c r="A30" s="9"/>
      <c r="B30" s="10"/>
      <c r="C30" s="12"/>
      <c r="D30" s="12"/>
      <c r="E30" s="12"/>
      <c r="F30" s="12"/>
      <c r="G30" s="27"/>
    </row>
    <row r="31" ht="19.4" customHeight="1" spans="1:7">
      <c r="A31" s="9"/>
      <c r="B31" s="10"/>
      <c r="C31" s="12"/>
      <c r="D31" s="12"/>
      <c r="E31" s="12"/>
      <c r="F31" s="12"/>
      <c r="G31" s="27"/>
    </row>
    <row r="32" ht="19.4" customHeight="1" spans="1:7">
      <c r="A32" s="9"/>
      <c r="B32" s="10"/>
      <c r="C32" s="12"/>
      <c r="D32" s="12"/>
      <c r="E32" s="12"/>
      <c r="F32" s="12"/>
      <c r="G32" s="27"/>
    </row>
    <row r="33" ht="19.4" customHeight="1" spans="1:7">
      <c r="A33" s="9"/>
      <c r="B33" s="10"/>
      <c r="C33" s="12"/>
      <c r="D33" s="12"/>
      <c r="E33" s="12"/>
      <c r="F33" s="12"/>
      <c r="G33" s="27"/>
    </row>
    <row r="34" ht="19.4" customHeight="1" spans="1:7">
      <c r="A34" s="9"/>
      <c r="B34" s="10"/>
      <c r="C34" s="12"/>
      <c r="D34" s="12"/>
      <c r="E34" s="12"/>
      <c r="F34" s="12"/>
      <c r="G34" s="27"/>
    </row>
    <row r="35" ht="19.4" customHeight="1" spans="1:7">
      <c r="A35" s="9"/>
      <c r="B35" s="10"/>
      <c r="C35" s="12"/>
      <c r="D35" s="12"/>
      <c r="E35" s="12"/>
      <c r="F35" s="12"/>
      <c r="G35" s="27"/>
    </row>
    <row r="36" ht="19.4" customHeight="1" spans="1:7">
      <c r="A36" s="9"/>
      <c r="B36" s="10"/>
      <c r="C36" s="12"/>
      <c r="D36" s="12"/>
      <c r="E36" s="12"/>
      <c r="F36" s="12"/>
      <c r="G36" s="27"/>
    </row>
    <row r="37" ht="19.4" customHeight="1" spans="1:7">
      <c r="A37" s="9"/>
      <c r="B37" s="10"/>
      <c r="C37" s="12"/>
      <c r="D37" s="12"/>
      <c r="E37" s="12"/>
      <c r="F37" s="12"/>
      <c r="G37" s="27"/>
    </row>
    <row r="38" ht="19.4" customHeight="1" spans="1:7">
      <c r="A38" s="17"/>
      <c r="B38" s="18"/>
      <c r="C38" s="20"/>
      <c r="D38" s="20"/>
      <c r="E38" s="20"/>
      <c r="F38" s="20"/>
      <c r="G38" s="29"/>
    </row>
    <row r="39" ht="11.15" customHeight="1" spans="1:7">
      <c r="A39" s="30"/>
      <c r="B39" s="2"/>
      <c r="C39" s="3"/>
      <c r="D39" s="4"/>
      <c r="E39" s="4"/>
      <c r="F39" s="4"/>
      <c r="G39" s="2"/>
    </row>
    <row r="40" ht="11.15" customHeight="1" spans="1:7">
      <c r="A40" s="3"/>
      <c r="B40" s="2"/>
      <c r="C40" s="4"/>
      <c r="D40" s="4"/>
      <c r="E40" s="4"/>
      <c r="F40" s="4"/>
      <c r="G40" s="4"/>
    </row>
  </sheetData>
  <mergeCells count="4">
    <mergeCell ref="A2:G2"/>
    <mergeCell ref="A3:E3"/>
    <mergeCell ref="F3:G3"/>
    <mergeCell ref="A39:G40"/>
  </mergeCells>
  <pageMargins left="0.68" right="0.29" top="0.29" bottom="0.29" header="0.3" footer="0.3"/>
  <pageSetup paperSize="9" orientation="portrait" useFirstPageNumber="1" horizontalDpi="600" verticalDpi="600"/>
  <headerFooter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6"/>
  <sheetViews>
    <sheetView workbookViewId="0">
      <selection activeCell="D49" sqref="D49"/>
    </sheetView>
  </sheetViews>
  <sheetFormatPr defaultColWidth="9" defaultRowHeight="13.5" outlineLevelCol="6"/>
  <cols>
    <col min="1" max="1" width="9.325" customWidth="1"/>
    <col min="2" max="2" width="25.425" customWidth="1"/>
    <col min="3" max="3" width="7.55" customWidth="1"/>
    <col min="4" max="4" width="13.2666666666667" customWidth="1"/>
    <col min="5" max="5" width="12" customWidth="1"/>
    <col min="6" max="6" width="11.4916666666667" customWidth="1"/>
    <col min="7" max="7" width="11.1833333333333" customWidth="1"/>
  </cols>
  <sheetData>
    <row r="1" ht="14.4" customHeight="1" spans="1:7">
      <c r="A1" s="1" t="s">
        <v>65</v>
      </c>
      <c r="B1" s="2"/>
      <c r="C1" s="3"/>
      <c r="D1" s="4"/>
      <c r="E1" s="4"/>
      <c r="F1" s="4"/>
      <c r="G1" s="2"/>
    </row>
    <row r="2" ht="31.25" customHeight="1" spans="1:7">
      <c r="A2" s="5" t="s">
        <v>66</v>
      </c>
      <c r="B2" s="2"/>
      <c r="C2" s="3"/>
      <c r="D2" s="4"/>
      <c r="E2" s="4"/>
      <c r="F2" s="4"/>
      <c r="G2" s="2"/>
    </row>
    <row r="3" ht="14.4" customHeight="1" spans="1:7">
      <c r="A3" s="2"/>
      <c r="B3" s="2"/>
      <c r="C3" s="3"/>
      <c r="D3" s="4"/>
      <c r="E3" s="4"/>
      <c r="F3" s="4"/>
      <c r="G3" s="2"/>
    </row>
    <row r="4" ht="29.5" customHeight="1" spans="1:7">
      <c r="A4" s="6" t="s">
        <v>3</v>
      </c>
      <c r="B4" s="7" t="s">
        <v>4</v>
      </c>
      <c r="C4" s="7" t="s">
        <v>67</v>
      </c>
      <c r="D4" s="7" t="s">
        <v>68</v>
      </c>
      <c r="E4" s="7" t="s">
        <v>69</v>
      </c>
      <c r="F4" s="7" t="s">
        <v>70</v>
      </c>
      <c r="G4" s="8" t="s">
        <v>71</v>
      </c>
    </row>
    <row r="5" ht="19.4" customHeight="1" spans="1:7">
      <c r="A5" s="9"/>
      <c r="B5" s="10" t="s">
        <v>11</v>
      </c>
      <c r="C5" s="11"/>
      <c r="D5" s="12"/>
      <c r="E5" s="12"/>
      <c r="F5" s="13">
        <f>F7+F13+F24+F62</f>
        <v>325150.73</v>
      </c>
      <c r="G5" s="14"/>
    </row>
    <row r="6" ht="24.75" customHeight="1" spans="1:7">
      <c r="A6" s="9" t="s">
        <v>21</v>
      </c>
      <c r="B6" s="10" t="s">
        <v>62</v>
      </c>
      <c r="C6" s="11"/>
      <c r="D6" s="12"/>
      <c r="E6" s="12"/>
      <c r="F6" s="13">
        <f>F7+F13+F24+F62</f>
        <v>325150.73</v>
      </c>
      <c r="G6" s="14"/>
    </row>
    <row r="7" ht="19.4" customHeight="1" spans="1:7">
      <c r="A7" s="9" t="s">
        <v>72</v>
      </c>
      <c r="B7" s="10" t="s">
        <v>73</v>
      </c>
      <c r="C7" s="11"/>
      <c r="D7" s="12"/>
      <c r="E7" s="12"/>
      <c r="F7" s="13">
        <f>F8+F9+F10+F11+F12</f>
        <v>11754.19</v>
      </c>
      <c r="G7" s="14"/>
    </row>
    <row r="8" ht="19.4" customHeight="1" spans="1:7">
      <c r="A8" s="23">
        <v>1</v>
      </c>
      <c r="B8" s="10" t="s">
        <v>74</v>
      </c>
      <c r="C8" s="11" t="s">
        <v>75</v>
      </c>
      <c r="D8" s="16">
        <v>402</v>
      </c>
      <c r="E8" s="13">
        <f>2.42*0.95</f>
        <v>2.299</v>
      </c>
      <c r="F8" s="13">
        <f>ROUND(D8*E8,2)</f>
        <v>924.2</v>
      </c>
      <c r="G8" s="14"/>
    </row>
    <row r="9" ht="19.4" customHeight="1" spans="1:7">
      <c r="A9" s="23">
        <v>2</v>
      </c>
      <c r="B9" s="10" t="s">
        <v>76</v>
      </c>
      <c r="C9" s="11" t="s">
        <v>75</v>
      </c>
      <c r="D9" s="16">
        <v>306</v>
      </c>
      <c r="E9" s="13">
        <f>23.26*0.95</f>
        <v>22.097</v>
      </c>
      <c r="F9" s="13">
        <f>ROUND(D9*E9,2)</f>
        <v>6761.68</v>
      </c>
      <c r="G9" s="14"/>
    </row>
    <row r="10" ht="19.4" customHeight="1" spans="1:7">
      <c r="A10" s="23">
        <v>3</v>
      </c>
      <c r="B10" s="10" t="s">
        <v>77</v>
      </c>
      <c r="C10" s="11" t="s">
        <v>75</v>
      </c>
      <c r="D10" s="16">
        <v>96</v>
      </c>
      <c r="E10" s="13">
        <f>35.18*0.95</f>
        <v>33.421</v>
      </c>
      <c r="F10" s="13">
        <f>ROUND(D10*E10,2)</f>
        <v>3208.42</v>
      </c>
      <c r="G10" s="14"/>
    </row>
    <row r="11" ht="19.4" customHeight="1" spans="1:7">
      <c r="A11" s="23">
        <v>4</v>
      </c>
      <c r="B11" s="10" t="s">
        <v>78</v>
      </c>
      <c r="C11" s="11" t="s">
        <v>75</v>
      </c>
      <c r="D11" s="13">
        <v>16.08</v>
      </c>
      <c r="E11" s="13">
        <f>19.31*0.95</f>
        <v>18.3445</v>
      </c>
      <c r="F11" s="13">
        <f>ROUND(D11*E11,2)</f>
        <v>294.98</v>
      </c>
      <c r="G11" s="14"/>
    </row>
    <row r="12" ht="19.4" customHeight="1" spans="1:7">
      <c r="A12" s="23">
        <v>5</v>
      </c>
      <c r="B12" s="10" t="s">
        <v>79</v>
      </c>
      <c r="C12" s="11" t="s">
        <v>75</v>
      </c>
      <c r="D12" s="13">
        <v>16.08</v>
      </c>
      <c r="E12" s="13">
        <f>36.98*0.95</f>
        <v>35.131</v>
      </c>
      <c r="F12" s="13">
        <f>ROUND(D12*E12,2)</f>
        <v>564.91</v>
      </c>
      <c r="G12" s="14"/>
    </row>
    <row r="13" ht="19.4" customHeight="1" spans="1:7">
      <c r="A13" s="9" t="s">
        <v>80</v>
      </c>
      <c r="B13" s="10" t="s">
        <v>81</v>
      </c>
      <c r="C13" s="11"/>
      <c r="D13" s="12"/>
      <c r="E13" s="12"/>
      <c r="F13" s="13">
        <f>F14+F15+F16+F17+F18+F19+F20+F21+F22+F23</f>
        <v>25299.75</v>
      </c>
      <c r="G13" s="14"/>
    </row>
    <row r="14" ht="19.4" customHeight="1" spans="1:7">
      <c r="A14" s="23">
        <v>1</v>
      </c>
      <c r="B14" s="10" t="s">
        <v>82</v>
      </c>
      <c r="C14" s="11" t="s">
        <v>83</v>
      </c>
      <c r="D14" s="16">
        <v>2</v>
      </c>
      <c r="E14" s="13">
        <f>2.13*0.95</f>
        <v>2.0235</v>
      </c>
      <c r="F14" s="13">
        <f>ROUND(D14*E14,2)</f>
        <v>4.05</v>
      </c>
      <c r="G14" s="14"/>
    </row>
    <row r="15" ht="19.4" customHeight="1" spans="1:7">
      <c r="A15" s="23">
        <v>2</v>
      </c>
      <c r="B15" s="10" t="s">
        <v>84</v>
      </c>
      <c r="C15" s="11" t="s">
        <v>83</v>
      </c>
      <c r="D15" s="16">
        <v>1000</v>
      </c>
      <c r="E15" s="13">
        <f>2.13*0.95</f>
        <v>2.0235</v>
      </c>
      <c r="F15" s="13">
        <f t="shared" ref="F15:F23" si="0">ROUND(D15*E15,2)</f>
        <v>2023.5</v>
      </c>
      <c r="G15" s="14"/>
    </row>
    <row r="16" ht="19.4" customHeight="1" spans="1:7">
      <c r="A16" s="23">
        <v>3</v>
      </c>
      <c r="B16" s="10" t="s">
        <v>85</v>
      </c>
      <c r="C16" s="11" t="s">
        <v>86</v>
      </c>
      <c r="D16" s="16">
        <v>130</v>
      </c>
      <c r="E16" s="13">
        <f>34.34*0.95</f>
        <v>32.623</v>
      </c>
      <c r="F16" s="13">
        <f t="shared" si="0"/>
        <v>4240.99</v>
      </c>
      <c r="G16" s="14"/>
    </row>
    <row r="17" ht="19.4" customHeight="1" spans="1:7">
      <c r="A17" s="23">
        <v>4</v>
      </c>
      <c r="B17" s="10" t="s">
        <v>87</v>
      </c>
      <c r="C17" s="11" t="s">
        <v>75</v>
      </c>
      <c r="D17" s="16">
        <v>16</v>
      </c>
      <c r="E17" s="13">
        <f>68.4*0.95</f>
        <v>64.98</v>
      </c>
      <c r="F17" s="13">
        <f t="shared" si="0"/>
        <v>1039.68</v>
      </c>
      <c r="G17" s="14"/>
    </row>
    <row r="18" ht="19.4" customHeight="1" spans="1:7">
      <c r="A18" s="23">
        <v>5</v>
      </c>
      <c r="B18" s="10" t="s">
        <v>88</v>
      </c>
      <c r="C18" s="11" t="s">
        <v>75</v>
      </c>
      <c r="D18" s="13">
        <v>4.24</v>
      </c>
      <c r="E18" s="13">
        <f>259.9*0.95</f>
        <v>246.905</v>
      </c>
      <c r="F18" s="13">
        <f t="shared" si="0"/>
        <v>1046.88</v>
      </c>
      <c r="G18" s="14"/>
    </row>
    <row r="19" ht="19.4" customHeight="1" spans="1:7">
      <c r="A19" s="23">
        <v>6</v>
      </c>
      <c r="B19" s="10" t="s">
        <v>89</v>
      </c>
      <c r="C19" s="11" t="s">
        <v>75</v>
      </c>
      <c r="D19" s="13">
        <v>4.5</v>
      </c>
      <c r="E19" s="13">
        <f>68.4*0.95</f>
        <v>64.98</v>
      </c>
      <c r="F19" s="13">
        <f t="shared" si="0"/>
        <v>292.41</v>
      </c>
      <c r="G19" s="14"/>
    </row>
    <row r="20" ht="19.4" customHeight="1" spans="1:7">
      <c r="A20" s="23">
        <v>7</v>
      </c>
      <c r="B20" s="10" t="s">
        <v>90</v>
      </c>
      <c r="C20" s="11" t="s">
        <v>75</v>
      </c>
      <c r="D20" s="13">
        <v>1.53</v>
      </c>
      <c r="E20" s="13">
        <f>68.4*0.95</f>
        <v>64.98</v>
      </c>
      <c r="F20" s="13">
        <f t="shared" si="0"/>
        <v>99.42</v>
      </c>
      <c r="G20" s="14"/>
    </row>
    <row r="21" ht="19.4" customHeight="1" spans="1:7">
      <c r="A21" s="23">
        <v>8</v>
      </c>
      <c r="B21" s="10" t="s">
        <v>91</v>
      </c>
      <c r="C21" s="11" t="s">
        <v>75</v>
      </c>
      <c r="D21" s="13">
        <v>167.35</v>
      </c>
      <c r="E21" s="13">
        <f>68.4*0.95</f>
        <v>64.98</v>
      </c>
      <c r="F21" s="13">
        <f t="shared" si="0"/>
        <v>10874.4</v>
      </c>
      <c r="G21" s="14"/>
    </row>
    <row r="22" ht="19.4" customHeight="1" spans="1:7">
      <c r="A22" s="23">
        <v>9</v>
      </c>
      <c r="B22" s="10" t="s">
        <v>92</v>
      </c>
      <c r="C22" s="11" t="s">
        <v>75</v>
      </c>
      <c r="D22" s="16">
        <v>2</v>
      </c>
      <c r="E22" s="13">
        <f>68.4*0.95</f>
        <v>64.98</v>
      </c>
      <c r="F22" s="13">
        <f t="shared" si="0"/>
        <v>129.96</v>
      </c>
      <c r="G22" s="14"/>
    </row>
    <row r="23" ht="19.4" customHeight="1" spans="1:7">
      <c r="A23" s="23">
        <v>10</v>
      </c>
      <c r="B23" s="10" t="s">
        <v>93</v>
      </c>
      <c r="C23" s="11" t="s">
        <v>75</v>
      </c>
      <c r="D23" s="13">
        <v>96.33</v>
      </c>
      <c r="E23" s="13">
        <f>60.63*0.95</f>
        <v>57.5985</v>
      </c>
      <c r="F23" s="13">
        <f t="shared" si="0"/>
        <v>5548.46</v>
      </c>
      <c r="G23" s="14"/>
    </row>
    <row r="24" ht="19.4" customHeight="1" spans="1:7">
      <c r="A24" s="9" t="s">
        <v>94</v>
      </c>
      <c r="B24" s="10" t="s">
        <v>95</v>
      </c>
      <c r="C24" s="11"/>
      <c r="D24" s="12"/>
      <c r="E24" s="12"/>
      <c r="F24" s="13">
        <f>F25+F26+F27+F28+F29+F30+F31+F32+F33+F34+F35+F44+F48+F57</f>
        <v>273046.42</v>
      </c>
      <c r="G24" s="14"/>
    </row>
    <row r="25" ht="24.75" customHeight="1" spans="1:7">
      <c r="A25" s="23">
        <v>1</v>
      </c>
      <c r="B25" s="10" t="s">
        <v>96</v>
      </c>
      <c r="C25" s="11" t="s">
        <v>75</v>
      </c>
      <c r="D25" s="13">
        <v>1.53</v>
      </c>
      <c r="E25" s="13">
        <f>171.92*0.95</f>
        <v>163.324</v>
      </c>
      <c r="F25" s="13">
        <f>ROUND(D25*E25,2)</f>
        <v>249.89</v>
      </c>
      <c r="G25" s="14"/>
    </row>
    <row r="26" ht="24.75" customHeight="1" spans="1:7">
      <c r="A26" s="23">
        <v>2</v>
      </c>
      <c r="B26" s="10" t="s">
        <v>97</v>
      </c>
      <c r="C26" s="11" t="s">
        <v>75</v>
      </c>
      <c r="D26" s="16">
        <v>2</v>
      </c>
      <c r="E26" s="13">
        <f>171.92*0.95</f>
        <v>163.324</v>
      </c>
      <c r="F26" s="13">
        <f t="shared" ref="F26:F36" si="1">ROUND(D26*E26,2)</f>
        <v>326.65</v>
      </c>
      <c r="G26" s="14"/>
    </row>
    <row r="27" ht="24.75" customHeight="1" spans="1:7">
      <c r="A27" s="23">
        <v>3</v>
      </c>
      <c r="B27" s="10" t="s">
        <v>98</v>
      </c>
      <c r="C27" s="11" t="s">
        <v>75</v>
      </c>
      <c r="D27" s="13">
        <v>167.35</v>
      </c>
      <c r="E27" s="13">
        <f>171.92*0.95</f>
        <v>163.324</v>
      </c>
      <c r="F27" s="13">
        <f t="shared" si="1"/>
        <v>27332.27</v>
      </c>
      <c r="G27" s="14"/>
    </row>
    <row r="28" ht="19.4" customHeight="1" spans="1:7">
      <c r="A28" s="23">
        <v>4</v>
      </c>
      <c r="B28" s="10" t="s">
        <v>99</v>
      </c>
      <c r="C28" s="11" t="s">
        <v>83</v>
      </c>
      <c r="D28" s="16">
        <v>24</v>
      </c>
      <c r="E28" s="13">
        <f>13.75*0.95</f>
        <v>13.0625</v>
      </c>
      <c r="F28" s="13">
        <f t="shared" si="1"/>
        <v>313.5</v>
      </c>
      <c r="G28" s="14"/>
    </row>
    <row r="29" ht="19.4" customHeight="1" spans="1:7">
      <c r="A29" s="23">
        <v>5</v>
      </c>
      <c r="B29" s="10" t="s">
        <v>100</v>
      </c>
      <c r="C29" s="11" t="s">
        <v>83</v>
      </c>
      <c r="D29" s="15">
        <v>3099.5</v>
      </c>
      <c r="E29" s="13">
        <f>8.25*0.95</f>
        <v>7.8375</v>
      </c>
      <c r="F29" s="13">
        <f t="shared" si="1"/>
        <v>24292.33</v>
      </c>
      <c r="G29" s="14"/>
    </row>
    <row r="30" ht="24.75" customHeight="1" spans="1:7">
      <c r="A30" s="23">
        <v>6</v>
      </c>
      <c r="B30" s="10" t="s">
        <v>101</v>
      </c>
      <c r="C30" s="11" t="s">
        <v>75</v>
      </c>
      <c r="D30" s="13">
        <v>4.5</v>
      </c>
      <c r="E30" s="13">
        <f>795.9*0.95</f>
        <v>756.105</v>
      </c>
      <c r="F30" s="13">
        <f t="shared" si="1"/>
        <v>3402.47</v>
      </c>
      <c r="G30" s="14"/>
    </row>
    <row r="31" ht="24.75" customHeight="1" spans="1:7">
      <c r="A31" s="23">
        <v>7</v>
      </c>
      <c r="B31" s="10" t="s">
        <v>102</v>
      </c>
      <c r="C31" s="11" t="s">
        <v>75</v>
      </c>
      <c r="D31" s="13">
        <v>185.99</v>
      </c>
      <c r="E31" s="13">
        <f>552.25*0.95</f>
        <v>524.6375</v>
      </c>
      <c r="F31" s="13">
        <f t="shared" si="1"/>
        <v>97577.33</v>
      </c>
      <c r="G31" s="14"/>
    </row>
    <row r="32" ht="24.75" customHeight="1" spans="1:7">
      <c r="A32" s="23">
        <v>8</v>
      </c>
      <c r="B32" s="10" t="s">
        <v>103</v>
      </c>
      <c r="C32" s="11" t="s">
        <v>83</v>
      </c>
      <c r="D32" s="16">
        <v>5</v>
      </c>
      <c r="E32" s="13">
        <f>17.13*0.95</f>
        <v>16.2735</v>
      </c>
      <c r="F32" s="13">
        <f t="shared" si="1"/>
        <v>81.37</v>
      </c>
      <c r="G32" s="14"/>
    </row>
    <row r="33" ht="19.4" customHeight="1" spans="1:7">
      <c r="A33" s="23">
        <v>9</v>
      </c>
      <c r="B33" s="10" t="s">
        <v>104</v>
      </c>
      <c r="C33" s="11" t="s">
        <v>83</v>
      </c>
      <c r="D33" s="15">
        <v>21.2</v>
      </c>
      <c r="E33" s="13">
        <f>109.34*0.95</f>
        <v>103.873</v>
      </c>
      <c r="F33" s="13">
        <f t="shared" si="1"/>
        <v>2202.11</v>
      </c>
      <c r="G33" s="14"/>
    </row>
    <row r="34" ht="24.75" customHeight="1" spans="1:7">
      <c r="A34" s="23">
        <v>10</v>
      </c>
      <c r="B34" s="10" t="s">
        <v>105</v>
      </c>
      <c r="C34" s="11" t="s">
        <v>83</v>
      </c>
      <c r="D34" s="13">
        <v>1.44</v>
      </c>
      <c r="E34" s="13">
        <f>458.34*0.95</f>
        <v>435.423</v>
      </c>
      <c r="F34" s="13">
        <f t="shared" si="1"/>
        <v>627.01</v>
      </c>
      <c r="G34" s="14"/>
    </row>
    <row r="35" ht="19.4" customHeight="1" spans="1:7">
      <c r="A35" s="23">
        <v>11</v>
      </c>
      <c r="B35" s="10" t="s">
        <v>106</v>
      </c>
      <c r="C35" s="11"/>
      <c r="D35" s="12"/>
      <c r="E35" s="12"/>
      <c r="F35" s="13">
        <f>F36+F43</f>
        <v>1779.78</v>
      </c>
      <c r="G35" s="14"/>
    </row>
    <row r="36" ht="19.4" customHeight="1" spans="1:7">
      <c r="A36" s="17" t="s">
        <v>23</v>
      </c>
      <c r="B36" s="18" t="s">
        <v>107</v>
      </c>
      <c r="C36" s="19" t="s">
        <v>83</v>
      </c>
      <c r="D36" s="24">
        <v>5</v>
      </c>
      <c r="E36" s="25">
        <f>12.6*0.95</f>
        <v>11.97</v>
      </c>
      <c r="F36" s="13">
        <f t="shared" si="1"/>
        <v>59.85</v>
      </c>
      <c r="G36" s="21"/>
    </row>
    <row r="37" ht="16.4" customHeight="1" spans="1:7">
      <c r="A37" s="22"/>
      <c r="B37" s="2"/>
      <c r="C37" s="3"/>
      <c r="D37" s="4"/>
      <c r="E37" s="4"/>
      <c r="F37" s="4"/>
      <c r="G37" s="2"/>
    </row>
    <row r="38" ht="16.4" customHeight="1" spans="1:7">
      <c r="A38" s="3"/>
      <c r="B38" s="2"/>
      <c r="C38" s="3"/>
      <c r="D38" s="4"/>
      <c r="E38" s="4"/>
      <c r="F38" s="4"/>
      <c r="G38" s="2"/>
    </row>
    <row r="39" ht="14.4" customHeight="1" spans="1:7">
      <c r="A39" s="1" t="s">
        <v>65</v>
      </c>
      <c r="B39" s="2"/>
      <c r="C39" s="3"/>
      <c r="D39" s="4"/>
      <c r="E39" s="4"/>
      <c r="F39" s="4"/>
      <c r="G39" s="2"/>
    </row>
    <row r="40" ht="31.25" customHeight="1" spans="1:7">
      <c r="A40" s="5" t="s">
        <v>66</v>
      </c>
      <c r="B40" s="2"/>
      <c r="C40" s="3"/>
      <c r="D40" s="4"/>
      <c r="E40" s="4"/>
      <c r="F40" s="4"/>
      <c r="G40" s="2"/>
    </row>
    <row r="41" ht="14.4" customHeight="1" spans="1:7">
      <c r="A41" s="2"/>
      <c r="B41" s="2"/>
      <c r="C41" s="3"/>
      <c r="D41" s="4"/>
      <c r="E41" s="4"/>
      <c r="F41" s="4"/>
      <c r="G41" s="2"/>
    </row>
    <row r="42" ht="29.5" customHeight="1" spans="1:7">
      <c r="A42" s="6" t="s">
        <v>3</v>
      </c>
      <c r="B42" s="7" t="s">
        <v>4</v>
      </c>
      <c r="C42" s="7" t="s">
        <v>67</v>
      </c>
      <c r="D42" s="7" t="s">
        <v>68</v>
      </c>
      <c r="E42" s="7" t="s">
        <v>69</v>
      </c>
      <c r="F42" s="7" t="s">
        <v>70</v>
      </c>
      <c r="G42" s="8" t="s">
        <v>71</v>
      </c>
    </row>
    <row r="43" ht="24.75" customHeight="1" spans="1:7">
      <c r="A43" s="9" t="s">
        <v>25</v>
      </c>
      <c r="B43" s="10" t="s">
        <v>108</v>
      </c>
      <c r="C43" s="11" t="s">
        <v>83</v>
      </c>
      <c r="D43" s="16">
        <v>5</v>
      </c>
      <c r="E43" s="13">
        <f>362.09*0.95</f>
        <v>343.9855</v>
      </c>
      <c r="F43" s="13">
        <f>ROUND(D43*E43,2)</f>
        <v>1719.93</v>
      </c>
      <c r="G43" s="14"/>
    </row>
    <row r="44" ht="19.4" customHeight="1" spans="1:7">
      <c r="A44" s="23">
        <v>12</v>
      </c>
      <c r="B44" s="10" t="s">
        <v>109</v>
      </c>
      <c r="C44" s="11"/>
      <c r="D44" s="12"/>
      <c r="E44" s="12"/>
      <c r="F44" s="13">
        <f>F45+F46+F47</f>
        <v>93853.83</v>
      </c>
      <c r="G44" s="14"/>
    </row>
    <row r="45" ht="24.75" customHeight="1" spans="1:7">
      <c r="A45" s="9" t="s">
        <v>23</v>
      </c>
      <c r="B45" s="10" t="s">
        <v>110</v>
      </c>
      <c r="C45" s="11" t="s">
        <v>75</v>
      </c>
      <c r="D45" s="13">
        <v>22.75</v>
      </c>
      <c r="E45" s="13">
        <f>469.73*0.95</f>
        <v>446.2435</v>
      </c>
      <c r="F45" s="13">
        <f>ROUND(D45*E45,2)</f>
        <v>10152.04</v>
      </c>
      <c r="G45" s="14"/>
    </row>
    <row r="46" ht="19.4" customHeight="1" spans="1:7">
      <c r="A46" s="9" t="s">
        <v>25</v>
      </c>
      <c r="B46" s="10" t="s">
        <v>111</v>
      </c>
      <c r="C46" s="11" t="s">
        <v>112</v>
      </c>
      <c r="D46" s="13">
        <v>1.71</v>
      </c>
      <c r="E46" s="13">
        <f>5970.67*0.95</f>
        <v>5672.1365</v>
      </c>
      <c r="F46" s="13">
        <f>ROUND(D46*E46,2)</f>
        <v>9699.35</v>
      </c>
      <c r="G46" s="14"/>
    </row>
    <row r="47" ht="19.4" customHeight="1" spans="1:7">
      <c r="A47" s="9" t="s">
        <v>27</v>
      </c>
      <c r="B47" s="10" t="s">
        <v>113</v>
      </c>
      <c r="C47" s="11" t="s">
        <v>86</v>
      </c>
      <c r="D47" s="16">
        <v>130</v>
      </c>
      <c r="E47" s="13">
        <f>599.21*0.95</f>
        <v>569.2495</v>
      </c>
      <c r="F47" s="13">
        <f>ROUND(D47*E47,2)</f>
        <v>74002.44</v>
      </c>
      <c r="G47" s="14"/>
    </row>
    <row r="48" ht="19.4" customHeight="1" spans="1:7">
      <c r="A48" s="23">
        <v>13</v>
      </c>
      <c r="B48" s="10" t="s">
        <v>114</v>
      </c>
      <c r="C48" s="11"/>
      <c r="D48" s="12"/>
      <c r="E48" s="12"/>
      <c r="F48" s="13">
        <f>F49+F50+F51+F52+F53+F54+F55+F56</f>
        <v>12000.58</v>
      </c>
      <c r="G48" s="14"/>
    </row>
    <row r="49" ht="24.75" customHeight="1" spans="1:7">
      <c r="A49" s="9" t="s">
        <v>23</v>
      </c>
      <c r="B49" s="10" t="s">
        <v>115</v>
      </c>
      <c r="C49" s="11" t="s">
        <v>83</v>
      </c>
      <c r="D49" s="16">
        <v>19</v>
      </c>
      <c r="E49" s="13">
        <f>13.75*0.95</f>
        <v>13.0625</v>
      </c>
      <c r="F49" s="13">
        <f>ROUND(D49*E49,2)</f>
        <v>248.19</v>
      </c>
      <c r="G49" s="14"/>
    </row>
    <row r="50" ht="24.75" customHeight="1" spans="1:7">
      <c r="A50" s="9" t="s">
        <v>25</v>
      </c>
      <c r="B50" s="10" t="s">
        <v>116</v>
      </c>
      <c r="C50" s="11" t="s">
        <v>75</v>
      </c>
      <c r="D50" s="15">
        <v>5.7</v>
      </c>
      <c r="E50" s="13">
        <f>652.76*0.95</f>
        <v>620.122</v>
      </c>
      <c r="F50" s="13">
        <f t="shared" ref="F50:F56" si="2">ROUND(D50*E50,2)</f>
        <v>3534.7</v>
      </c>
      <c r="G50" s="14"/>
    </row>
    <row r="51" ht="19.4" customHeight="1" spans="1:7">
      <c r="A51" s="9" t="s">
        <v>27</v>
      </c>
      <c r="B51" s="10" t="s">
        <v>111</v>
      </c>
      <c r="C51" s="11" t="s">
        <v>112</v>
      </c>
      <c r="D51" s="15">
        <v>0.7</v>
      </c>
      <c r="E51" s="13">
        <f>5970.67*0.95</f>
        <v>5672.1365</v>
      </c>
      <c r="F51" s="13">
        <f t="shared" si="2"/>
        <v>3970.5</v>
      </c>
      <c r="G51" s="14"/>
    </row>
    <row r="52" ht="19.4" customHeight="1" spans="1:7">
      <c r="A52" s="9" t="s">
        <v>29</v>
      </c>
      <c r="B52" s="10" t="s">
        <v>117</v>
      </c>
      <c r="C52" s="11" t="s">
        <v>83</v>
      </c>
      <c r="D52" s="16">
        <v>19</v>
      </c>
      <c r="E52" s="13">
        <f>27.41*0.95</f>
        <v>26.0395</v>
      </c>
      <c r="F52" s="13">
        <f t="shared" si="2"/>
        <v>494.75</v>
      </c>
      <c r="G52" s="14"/>
    </row>
    <row r="53" ht="19.4" customHeight="1" spans="1:7">
      <c r="A53" s="9" t="s">
        <v>31</v>
      </c>
      <c r="B53" s="10" t="s">
        <v>118</v>
      </c>
      <c r="C53" s="11" t="s">
        <v>83</v>
      </c>
      <c r="D53" s="16">
        <v>19</v>
      </c>
      <c r="E53" s="13">
        <f>10.66*0.95</f>
        <v>10.127</v>
      </c>
      <c r="F53" s="13">
        <f t="shared" si="2"/>
        <v>192.41</v>
      </c>
      <c r="G53" s="14"/>
    </row>
    <row r="54" ht="19.4" customHeight="1" spans="1:7">
      <c r="A54" s="9" t="s">
        <v>33</v>
      </c>
      <c r="B54" s="10" t="s">
        <v>119</v>
      </c>
      <c r="C54" s="11" t="s">
        <v>83</v>
      </c>
      <c r="D54" s="16">
        <v>19</v>
      </c>
      <c r="E54" s="13">
        <f>26.76*0.95</f>
        <v>25.422</v>
      </c>
      <c r="F54" s="13">
        <f t="shared" si="2"/>
        <v>483.02</v>
      </c>
      <c r="G54" s="14"/>
    </row>
    <row r="55" ht="24.75" customHeight="1" spans="1:7">
      <c r="A55" s="9" t="s">
        <v>35</v>
      </c>
      <c r="B55" s="10" t="s">
        <v>120</v>
      </c>
      <c r="C55" s="11" t="s">
        <v>75</v>
      </c>
      <c r="D55" s="13">
        <v>0.48</v>
      </c>
      <c r="E55" s="13">
        <f>528.38*0.95</f>
        <v>501.961</v>
      </c>
      <c r="F55" s="13">
        <f t="shared" si="2"/>
        <v>240.94</v>
      </c>
      <c r="G55" s="14"/>
    </row>
    <row r="56" ht="19.4" customHeight="1" spans="1:7">
      <c r="A56" s="9" t="s">
        <v>121</v>
      </c>
      <c r="B56" s="10" t="s">
        <v>111</v>
      </c>
      <c r="C56" s="11" t="s">
        <v>112</v>
      </c>
      <c r="D56" s="15">
        <v>0.5</v>
      </c>
      <c r="E56" s="13">
        <f>5970.67*0.95</f>
        <v>5672.1365</v>
      </c>
      <c r="F56" s="13">
        <f t="shared" si="2"/>
        <v>2836.07</v>
      </c>
      <c r="G56" s="14"/>
    </row>
    <row r="57" ht="19.4" customHeight="1" spans="1:7">
      <c r="A57" s="23">
        <v>14</v>
      </c>
      <c r="B57" s="10" t="s">
        <v>122</v>
      </c>
      <c r="C57" s="11"/>
      <c r="D57" s="12"/>
      <c r="E57" s="12"/>
      <c r="F57" s="13">
        <f>F58+F59+F60+F61</f>
        <v>9007.3</v>
      </c>
      <c r="G57" s="14"/>
    </row>
    <row r="58" ht="24.75" customHeight="1" spans="1:7">
      <c r="A58" s="9" t="s">
        <v>23</v>
      </c>
      <c r="B58" s="10" t="s">
        <v>123</v>
      </c>
      <c r="C58" s="11" t="s">
        <v>75</v>
      </c>
      <c r="D58" s="13">
        <v>0.97</v>
      </c>
      <c r="E58" s="13">
        <f>411.15*0.95</f>
        <v>390.5925</v>
      </c>
      <c r="F58" s="13">
        <f>ROUND(D58*E58,2)</f>
        <v>378.87</v>
      </c>
      <c r="G58" s="14"/>
    </row>
    <row r="59" ht="24.75" customHeight="1" spans="1:7">
      <c r="A59" s="9" t="s">
        <v>25</v>
      </c>
      <c r="B59" s="10" t="s">
        <v>124</v>
      </c>
      <c r="C59" s="11" t="s">
        <v>75</v>
      </c>
      <c r="D59" s="13">
        <v>5.35</v>
      </c>
      <c r="E59" s="13">
        <f>469.73*0.95</f>
        <v>446.2435</v>
      </c>
      <c r="F59" s="13">
        <f>ROUND(D59*E59,2)</f>
        <v>2387.4</v>
      </c>
      <c r="G59" s="14"/>
    </row>
    <row r="60" ht="19.4" customHeight="1" spans="1:7">
      <c r="A60" s="9" t="s">
        <v>27</v>
      </c>
      <c r="B60" s="10" t="s">
        <v>111</v>
      </c>
      <c r="C60" s="11" t="s">
        <v>112</v>
      </c>
      <c r="D60" s="13">
        <v>0.36</v>
      </c>
      <c r="E60" s="13">
        <f>6234.52*0.95</f>
        <v>5922.794</v>
      </c>
      <c r="F60" s="13">
        <f>ROUND(D60*E60,2)</f>
        <v>2132.21</v>
      </c>
      <c r="G60" s="14"/>
    </row>
    <row r="61" ht="24.75" customHeight="1" spans="1:7">
      <c r="A61" s="9" t="s">
        <v>29</v>
      </c>
      <c r="B61" s="10" t="s">
        <v>125</v>
      </c>
      <c r="C61" s="11" t="s">
        <v>83</v>
      </c>
      <c r="D61" s="15">
        <v>37.8</v>
      </c>
      <c r="E61" s="13">
        <f>114.42*0.95</f>
        <v>108.699</v>
      </c>
      <c r="F61" s="13">
        <f>ROUND(D61*E61,2)</f>
        <v>4108.82</v>
      </c>
      <c r="G61" s="14"/>
    </row>
    <row r="62" ht="19.4" customHeight="1" spans="1:7">
      <c r="A62" s="9" t="s">
        <v>126</v>
      </c>
      <c r="B62" s="10" t="s">
        <v>127</v>
      </c>
      <c r="C62" s="11"/>
      <c r="D62" s="12"/>
      <c r="E62" s="12"/>
      <c r="F62" s="13">
        <f>F63+F64+F65+F66+F67+F68</f>
        <v>15050.37</v>
      </c>
      <c r="G62" s="14"/>
    </row>
    <row r="63" ht="19.4" customHeight="1" spans="1:7">
      <c r="A63" s="23">
        <v>1</v>
      </c>
      <c r="B63" s="10" t="s">
        <v>128</v>
      </c>
      <c r="C63" s="11" t="s">
        <v>129</v>
      </c>
      <c r="D63" s="16">
        <v>1</v>
      </c>
      <c r="E63" s="13">
        <f>1628.47*0.95</f>
        <v>1547.0465</v>
      </c>
      <c r="F63" s="13">
        <f t="shared" ref="F63:F68" si="3">ROUND(D63*E63,2)</f>
        <v>1547.05</v>
      </c>
      <c r="G63" s="14"/>
    </row>
    <row r="64" ht="19.4" customHeight="1" spans="1:7">
      <c r="A64" s="23">
        <v>2</v>
      </c>
      <c r="B64" s="10" t="s">
        <v>130</v>
      </c>
      <c r="C64" s="11" t="s">
        <v>131</v>
      </c>
      <c r="D64" s="16">
        <v>50</v>
      </c>
      <c r="E64" s="13">
        <f>55.11*0.95</f>
        <v>52.3545</v>
      </c>
      <c r="F64" s="13">
        <f t="shared" si="3"/>
        <v>2617.73</v>
      </c>
      <c r="G64" s="14"/>
    </row>
    <row r="65" ht="19.4" customHeight="1" spans="1:7">
      <c r="A65" s="23">
        <v>3</v>
      </c>
      <c r="B65" s="10" t="s">
        <v>132</v>
      </c>
      <c r="C65" s="11" t="s">
        <v>131</v>
      </c>
      <c r="D65" s="16">
        <v>150</v>
      </c>
      <c r="E65" s="13">
        <f>30.11*0.95</f>
        <v>28.6045</v>
      </c>
      <c r="F65" s="13">
        <f t="shared" si="3"/>
        <v>4290.68</v>
      </c>
      <c r="G65" s="14"/>
    </row>
    <row r="66" ht="19.4" customHeight="1" spans="1:7">
      <c r="A66" s="23">
        <v>4</v>
      </c>
      <c r="B66" s="10" t="s">
        <v>133</v>
      </c>
      <c r="C66" s="11" t="s">
        <v>131</v>
      </c>
      <c r="D66" s="16">
        <v>50</v>
      </c>
      <c r="E66" s="13">
        <f>60.91*0.95</f>
        <v>57.8645</v>
      </c>
      <c r="F66" s="13">
        <f t="shared" si="3"/>
        <v>2893.23</v>
      </c>
      <c r="G66" s="14"/>
    </row>
    <row r="67" ht="19.4" customHeight="1" spans="1:7">
      <c r="A67" s="23">
        <v>5</v>
      </c>
      <c r="B67" s="10" t="s">
        <v>134</v>
      </c>
      <c r="C67" s="11" t="s">
        <v>131</v>
      </c>
      <c r="D67" s="16">
        <v>150</v>
      </c>
      <c r="E67" s="13">
        <f>22.09*0.95</f>
        <v>20.9855</v>
      </c>
      <c r="F67" s="13">
        <f t="shared" si="3"/>
        <v>3147.83</v>
      </c>
      <c r="G67" s="14"/>
    </row>
    <row r="68" ht="19.4" customHeight="1" spans="1:7">
      <c r="A68" s="23">
        <v>6</v>
      </c>
      <c r="B68" s="10" t="s">
        <v>135</v>
      </c>
      <c r="C68" s="11" t="s">
        <v>131</v>
      </c>
      <c r="D68" s="16">
        <v>100</v>
      </c>
      <c r="E68" s="13">
        <f>5.83*0.95</f>
        <v>5.5385</v>
      </c>
      <c r="F68" s="13">
        <f t="shared" si="3"/>
        <v>553.85</v>
      </c>
      <c r="G68" s="14"/>
    </row>
    <row r="69" ht="19.4" customHeight="1" spans="1:7">
      <c r="A69" s="9"/>
      <c r="B69" s="10"/>
      <c r="C69" s="11"/>
      <c r="D69" s="12"/>
      <c r="E69" s="12"/>
      <c r="F69" s="12"/>
      <c r="G69" s="14"/>
    </row>
    <row r="70" ht="19.4" customHeight="1" spans="1:7">
      <c r="A70" s="9"/>
      <c r="B70" s="10"/>
      <c r="C70" s="11"/>
      <c r="D70" s="12"/>
      <c r="E70" s="12"/>
      <c r="F70" s="12"/>
      <c r="G70" s="14"/>
    </row>
    <row r="71" ht="19.4" customHeight="1" spans="1:7">
      <c r="A71" s="9"/>
      <c r="B71" s="10"/>
      <c r="C71" s="11"/>
      <c r="D71" s="12"/>
      <c r="E71" s="12"/>
      <c r="F71" s="12"/>
      <c r="G71" s="14"/>
    </row>
    <row r="72" ht="19.4" customHeight="1" spans="1:7">
      <c r="A72" s="9"/>
      <c r="B72" s="10"/>
      <c r="C72" s="11"/>
      <c r="D72" s="12"/>
      <c r="E72" s="12"/>
      <c r="F72" s="12"/>
      <c r="G72" s="14"/>
    </row>
    <row r="73" ht="19.4" customHeight="1" spans="1:7">
      <c r="A73" s="9"/>
      <c r="B73" s="10"/>
      <c r="C73" s="11"/>
      <c r="D73" s="12"/>
      <c r="E73" s="12"/>
      <c r="F73" s="12"/>
      <c r="G73" s="14"/>
    </row>
    <row r="74" ht="19.4" customHeight="1" spans="1:7">
      <c r="A74" s="17"/>
      <c r="B74" s="18"/>
      <c r="C74" s="19"/>
      <c r="D74" s="20"/>
      <c r="E74" s="20"/>
      <c r="F74" s="20"/>
      <c r="G74" s="21"/>
    </row>
    <row r="75" ht="16.4" customHeight="1" spans="1:7">
      <c r="A75" s="22"/>
      <c r="B75" s="2"/>
      <c r="C75" s="3"/>
      <c r="D75" s="4"/>
      <c r="E75" s="4"/>
      <c r="F75" s="4"/>
      <c r="G75" s="2"/>
    </row>
    <row r="76" ht="16.4" customHeight="1" spans="1:7">
      <c r="A76" s="3"/>
      <c r="B76" s="2"/>
      <c r="C76" s="3"/>
      <c r="D76" s="4"/>
      <c r="E76" s="4"/>
      <c r="F76" s="4"/>
      <c r="G76" s="2"/>
    </row>
  </sheetData>
  <mergeCells count="6">
    <mergeCell ref="A2:G2"/>
    <mergeCell ref="A3:G3"/>
    <mergeCell ref="A40:G40"/>
    <mergeCell ref="A41:G41"/>
    <mergeCell ref="A37:G38"/>
    <mergeCell ref="A75:G76"/>
  </mergeCells>
  <pageMargins left="0.68" right="0.29" top="0.29" bottom="0.29" header="0.3" footer="0.3"/>
  <pageSetup paperSize="9" orientation="portrait" useFirstPageNumber="1" horizontalDpi="600" verticalDpi="600"/>
  <headerFooter/>
  <rowBreaks count="2" manualBreakCount="2">
    <brk id="38" max="16383" man="1"/>
    <brk id="7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workbookViewId="0">
      <selection activeCell="K23" sqref="K23"/>
    </sheetView>
  </sheetViews>
  <sheetFormatPr defaultColWidth="9" defaultRowHeight="13.5" outlineLevelCol="6"/>
  <cols>
    <col min="1" max="1" width="9.10833333333333" customWidth="1"/>
    <col min="2" max="2" width="26.525" customWidth="1"/>
    <col min="3" max="3" width="7.325" customWidth="1"/>
    <col min="4" max="4" width="13.05" customWidth="1"/>
    <col min="5" max="5" width="11.775" customWidth="1"/>
    <col min="6" max="6" width="11.2666666666667" customWidth="1"/>
    <col min="7" max="7" width="11.1833333333333" customWidth="1"/>
  </cols>
  <sheetData>
    <row r="1" ht="14.4" customHeight="1" spans="1:7">
      <c r="A1" s="1" t="s">
        <v>65</v>
      </c>
      <c r="B1" s="2"/>
      <c r="C1" s="3"/>
      <c r="D1" s="4"/>
      <c r="E1" s="4"/>
      <c r="F1" s="4"/>
      <c r="G1" s="2"/>
    </row>
    <row r="2" ht="31.25" customHeight="1" spans="1:7">
      <c r="A2" s="5" t="s">
        <v>136</v>
      </c>
      <c r="B2" s="2"/>
      <c r="C2" s="3"/>
      <c r="D2" s="4"/>
      <c r="E2" s="4"/>
      <c r="F2" s="4"/>
      <c r="G2" s="2"/>
    </row>
    <row r="3" ht="14.4" customHeight="1" spans="1:7">
      <c r="A3" s="2"/>
      <c r="B3" s="2"/>
      <c r="C3" s="3"/>
      <c r="D3" s="4"/>
      <c r="E3" s="4"/>
      <c r="F3" s="4"/>
      <c r="G3" s="2"/>
    </row>
    <row r="4" ht="29.5" customHeight="1" spans="1:7">
      <c r="A4" s="6" t="s">
        <v>3</v>
      </c>
      <c r="B4" s="7" t="s">
        <v>4</v>
      </c>
      <c r="C4" s="7" t="s">
        <v>67</v>
      </c>
      <c r="D4" s="7" t="s">
        <v>68</v>
      </c>
      <c r="E4" s="7" t="s">
        <v>69</v>
      </c>
      <c r="F4" s="7" t="s">
        <v>70</v>
      </c>
      <c r="G4" s="8" t="s">
        <v>71</v>
      </c>
    </row>
    <row r="5" ht="19.4" customHeight="1" spans="1:7">
      <c r="A5" s="9"/>
      <c r="B5" s="10" t="s">
        <v>14</v>
      </c>
      <c r="C5" s="11"/>
      <c r="D5" s="12"/>
      <c r="E5" s="12"/>
      <c r="F5" s="13">
        <f>F6+F9</f>
        <v>9630.61</v>
      </c>
      <c r="G5" s="14"/>
    </row>
    <row r="6" ht="19.4" customHeight="1" spans="1:7">
      <c r="A6" s="9" t="s">
        <v>21</v>
      </c>
      <c r="B6" s="10" t="s">
        <v>63</v>
      </c>
      <c r="C6" s="11"/>
      <c r="D6" s="12"/>
      <c r="E6" s="12"/>
      <c r="F6" s="13">
        <f>F7+F8</f>
        <v>1501.84</v>
      </c>
      <c r="G6" s="14"/>
    </row>
    <row r="7" ht="19.4" customHeight="1" spans="1:7">
      <c r="A7" s="9" t="s">
        <v>72</v>
      </c>
      <c r="B7" s="10" t="s">
        <v>137</v>
      </c>
      <c r="C7" s="11" t="s">
        <v>75</v>
      </c>
      <c r="D7" s="15">
        <v>72</v>
      </c>
      <c r="E7" s="13">
        <f>15.54*0.95</f>
        <v>14.763</v>
      </c>
      <c r="F7" s="13">
        <f>ROUND(D7*E7,2)</f>
        <v>1062.94</v>
      </c>
      <c r="G7" s="14"/>
    </row>
    <row r="8" ht="19.4" customHeight="1" spans="1:7">
      <c r="A8" s="9" t="s">
        <v>80</v>
      </c>
      <c r="B8" s="10" t="s">
        <v>138</v>
      </c>
      <c r="C8" s="11" t="s">
        <v>83</v>
      </c>
      <c r="D8" s="16">
        <v>30</v>
      </c>
      <c r="E8" s="13">
        <f>15.4*0.95</f>
        <v>14.63</v>
      </c>
      <c r="F8" s="13">
        <f>ROUND(D8*E8,2)</f>
        <v>438.9</v>
      </c>
      <c r="G8" s="14"/>
    </row>
    <row r="9" ht="19.4" customHeight="1" spans="1:7">
      <c r="A9" s="9" t="s">
        <v>40</v>
      </c>
      <c r="B9" s="10" t="s">
        <v>64</v>
      </c>
      <c r="C9" s="11" t="s">
        <v>139</v>
      </c>
      <c r="D9" s="15">
        <v>2.5</v>
      </c>
      <c r="E9" s="13">
        <f>'主表3 建筑工程预算表'!F5</f>
        <v>325150.73</v>
      </c>
      <c r="F9" s="13">
        <f>ROUND(E9*D9/100,2)</f>
        <v>8128.77</v>
      </c>
      <c r="G9" s="14"/>
    </row>
    <row r="10" ht="19.4" customHeight="1" spans="1:7">
      <c r="A10" s="9"/>
      <c r="B10" s="10"/>
      <c r="C10" s="11"/>
      <c r="D10" s="12"/>
      <c r="E10" s="12"/>
      <c r="F10" s="12"/>
      <c r="G10" s="14"/>
    </row>
    <row r="11" ht="19.4" customHeight="1" spans="1:7">
      <c r="A11" s="9"/>
      <c r="B11" s="10"/>
      <c r="C11" s="11"/>
      <c r="D11" s="12"/>
      <c r="E11" s="12"/>
      <c r="F11" s="12"/>
      <c r="G11" s="14"/>
    </row>
    <row r="12" ht="19.4" customHeight="1" spans="1:7">
      <c r="A12" s="9"/>
      <c r="B12" s="10"/>
      <c r="C12" s="11"/>
      <c r="D12" s="12"/>
      <c r="E12" s="12"/>
      <c r="F12" s="12"/>
      <c r="G12" s="14"/>
    </row>
    <row r="13" ht="19.4" customHeight="1" spans="1:7">
      <c r="A13" s="9"/>
      <c r="B13" s="10"/>
      <c r="C13" s="11"/>
      <c r="D13" s="12"/>
      <c r="E13" s="12"/>
      <c r="F13" s="12"/>
      <c r="G13" s="14"/>
    </row>
    <row r="14" ht="19.4" customHeight="1" spans="1:7">
      <c r="A14" s="9"/>
      <c r="B14" s="10"/>
      <c r="C14" s="11"/>
      <c r="D14" s="12"/>
      <c r="E14" s="12"/>
      <c r="F14" s="12"/>
      <c r="G14" s="14"/>
    </row>
    <row r="15" ht="19.4" customHeight="1" spans="1:7">
      <c r="A15" s="9"/>
      <c r="B15" s="10"/>
      <c r="C15" s="11"/>
      <c r="D15" s="12"/>
      <c r="E15" s="12"/>
      <c r="F15" s="12"/>
      <c r="G15" s="14"/>
    </row>
    <row r="16" ht="19.4" customHeight="1" spans="1:7">
      <c r="A16" s="9"/>
      <c r="B16" s="10"/>
      <c r="C16" s="11"/>
      <c r="D16" s="12"/>
      <c r="E16" s="12"/>
      <c r="F16" s="12"/>
      <c r="G16" s="14"/>
    </row>
    <row r="17" ht="19.4" customHeight="1" spans="1:7">
      <c r="A17" s="9"/>
      <c r="B17" s="10"/>
      <c r="C17" s="11"/>
      <c r="D17" s="12"/>
      <c r="E17" s="12"/>
      <c r="F17" s="12"/>
      <c r="G17" s="14"/>
    </row>
    <row r="18" ht="19.4" customHeight="1" spans="1:7">
      <c r="A18" s="9"/>
      <c r="B18" s="10"/>
      <c r="C18" s="11"/>
      <c r="D18" s="12"/>
      <c r="E18" s="12"/>
      <c r="F18" s="12"/>
      <c r="G18" s="14"/>
    </row>
    <row r="19" ht="19.4" customHeight="1" spans="1:7">
      <c r="A19" s="9"/>
      <c r="B19" s="10"/>
      <c r="C19" s="11"/>
      <c r="D19" s="12"/>
      <c r="E19" s="12"/>
      <c r="F19" s="12"/>
      <c r="G19" s="14"/>
    </row>
    <row r="20" ht="19.4" customHeight="1" spans="1:7">
      <c r="A20" s="9"/>
      <c r="B20" s="10"/>
      <c r="C20" s="11"/>
      <c r="D20" s="12"/>
      <c r="E20" s="12"/>
      <c r="F20" s="12"/>
      <c r="G20" s="14"/>
    </row>
    <row r="21" ht="19.4" customHeight="1" spans="1:7">
      <c r="A21" s="9"/>
      <c r="B21" s="10"/>
      <c r="C21" s="11"/>
      <c r="D21" s="12"/>
      <c r="E21" s="12"/>
      <c r="F21" s="12"/>
      <c r="G21" s="14"/>
    </row>
    <row r="22" ht="19.4" customHeight="1" spans="1:7">
      <c r="A22" s="9"/>
      <c r="B22" s="10"/>
      <c r="C22" s="11"/>
      <c r="D22" s="12"/>
      <c r="E22" s="12"/>
      <c r="F22" s="12"/>
      <c r="G22" s="14"/>
    </row>
    <row r="23" ht="19.4" customHeight="1" spans="1:7">
      <c r="A23" s="9"/>
      <c r="B23" s="10"/>
      <c r="C23" s="11"/>
      <c r="D23" s="12"/>
      <c r="E23" s="12"/>
      <c r="F23" s="12"/>
      <c r="G23" s="14"/>
    </row>
    <row r="24" ht="19.4" customHeight="1" spans="1:7">
      <c r="A24" s="9"/>
      <c r="B24" s="10"/>
      <c r="C24" s="11"/>
      <c r="D24" s="12"/>
      <c r="E24" s="12"/>
      <c r="F24" s="12"/>
      <c r="G24" s="14"/>
    </row>
    <row r="25" ht="19.4" customHeight="1" spans="1:7">
      <c r="A25" s="9"/>
      <c r="B25" s="10"/>
      <c r="C25" s="11"/>
      <c r="D25" s="12"/>
      <c r="E25" s="12"/>
      <c r="F25" s="12"/>
      <c r="G25" s="14"/>
    </row>
    <row r="26" ht="19.4" customHeight="1" spans="1:7">
      <c r="A26" s="9"/>
      <c r="B26" s="10"/>
      <c r="C26" s="11"/>
      <c r="D26" s="12"/>
      <c r="E26" s="12"/>
      <c r="F26" s="12"/>
      <c r="G26" s="14"/>
    </row>
    <row r="27" ht="19.4" customHeight="1" spans="1:7">
      <c r="A27" s="9"/>
      <c r="B27" s="10"/>
      <c r="C27" s="11"/>
      <c r="D27" s="12"/>
      <c r="E27" s="12"/>
      <c r="F27" s="12"/>
      <c r="G27" s="14"/>
    </row>
    <row r="28" ht="19.4" customHeight="1" spans="1:7">
      <c r="A28" s="9"/>
      <c r="B28" s="10"/>
      <c r="C28" s="11"/>
      <c r="D28" s="12"/>
      <c r="E28" s="12"/>
      <c r="F28" s="12"/>
      <c r="G28" s="14"/>
    </row>
    <row r="29" ht="19.4" customHeight="1" spans="1:7">
      <c r="A29" s="9"/>
      <c r="B29" s="10"/>
      <c r="C29" s="11"/>
      <c r="D29" s="12"/>
      <c r="E29" s="12"/>
      <c r="F29" s="12"/>
      <c r="G29" s="14"/>
    </row>
    <row r="30" ht="19.4" customHeight="1" spans="1:7">
      <c r="A30" s="9"/>
      <c r="B30" s="10"/>
      <c r="C30" s="11"/>
      <c r="D30" s="12"/>
      <c r="E30" s="12"/>
      <c r="F30" s="12"/>
      <c r="G30" s="14"/>
    </row>
    <row r="31" ht="19.4" customHeight="1" spans="1:7">
      <c r="A31" s="9"/>
      <c r="B31" s="10"/>
      <c r="C31" s="11"/>
      <c r="D31" s="12"/>
      <c r="E31" s="12"/>
      <c r="F31" s="12"/>
      <c r="G31" s="14"/>
    </row>
    <row r="32" ht="19.4" customHeight="1" spans="1:7">
      <c r="A32" s="9"/>
      <c r="B32" s="10"/>
      <c r="C32" s="11"/>
      <c r="D32" s="12"/>
      <c r="E32" s="12"/>
      <c r="F32" s="12"/>
      <c r="G32" s="14"/>
    </row>
    <row r="33" ht="19.4" customHeight="1" spans="1:7">
      <c r="A33" s="9"/>
      <c r="B33" s="10"/>
      <c r="C33" s="11"/>
      <c r="D33" s="12"/>
      <c r="E33" s="12"/>
      <c r="F33" s="12"/>
      <c r="G33" s="14"/>
    </row>
    <row r="34" ht="19.4" customHeight="1" spans="1:7">
      <c r="A34" s="9"/>
      <c r="B34" s="10"/>
      <c r="C34" s="11"/>
      <c r="D34" s="12"/>
      <c r="E34" s="12"/>
      <c r="F34" s="12"/>
      <c r="G34" s="14"/>
    </row>
    <row r="35" ht="19.4" customHeight="1" spans="1:7">
      <c r="A35" s="9"/>
      <c r="B35" s="10"/>
      <c r="C35" s="11"/>
      <c r="D35" s="12"/>
      <c r="E35" s="12"/>
      <c r="F35" s="12"/>
      <c r="G35" s="14"/>
    </row>
    <row r="36" ht="19.4" customHeight="1" spans="1:7">
      <c r="A36" s="9"/>
      <c r="B36" s="10"/>
      <c r="C36" s="11"/>
      <c r="D36" s="12"/>
      <c r="E36" s="12"/>
      <c r="F36" s="12"/>
      <c r="G36" s="14"/>
    </row>
    <row r="37" ht="19.4" customHeight="1" spans="1:7">
      <c r="A37" s="9"/>
      <c r="B37" s="10"/>
      <c r="C37" s="11"/>
      <c r="D37" s="12"/>
      <c r="E37" s="12"/>
      <c r="F37" s="12"/>
      <c r="G37" s="14"/>
    </row>
    <row r="38" ht="19.4" customHeight="1" spans="1:7">
      <c r="A38" s="9"/>
      <c r="B38" s="10"/>
      <c r="C38" s="11"/>
      <c r="D38" s="12"/>
      <c r="E38" s="12"/>
      <c r="F38" s="12"/>
      <c r="G38" s="14"/>
    </row>
    <row r="39" ht="19.4" customHeight="1" spans="1:7">
      <c r="A39" s="17"/>
      <c r="B39" s="18"/>
      <c r="C39" s="19"/>
      <c r="D39" s="20"/>
      <c r="E39" s="20"/>
      <c r="F39" s="20"/>
      <c r="G39" s="21"/>
    </row>
    <row r="40" ht="17.65" customHeight="1" spans="1:7">
      <c r="A40" s="22"/>
      <c r="B40" s="2"/>
      <c r="C40" s="3"/>
      <c r="D40" s="4"/>
      <c r="E40" s="4"/>
      <c r="F40" s="4"/>
      <c r="G40" s="2"/>
    </row>
  </sheetData>
  <mergeCells count="3">
    <mergeCell ref="A2:G2"/>
    <mergeCell ref="A3:G3"/>
    <mergeCell ref="A40:G40"/>
  </mergeCells>
  <pageMargins left="0.68" right="0.29" top="0.29" bottom="0.29" header="0.3" footer="0.3"/>
  <pageSetup paperSize="9" orientation="portrait" useFirstPageNumber="1" horizontalDpi="600" verticalDpi="600"/>
  <headerFooter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主表1 预算总表</vt:lpstr>
      <vt:lpstr>主表2 工程部分总预算表</vt:lpstr>
      <vt:lpstr>主表3 建筑工程预算表</vt:lpstr>
      <vt:lpstr>主表3 施工临时工程预算表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WPS_1666171541</cp:lastModifiedBy>
  <dcterms:created xsi:type="dcterms:W3CDTF">2025-12-24T14:30:00Z</dcterms:created>
  <dcterms:modified xsi:type="dcterms:W3CDTF">2025-12-25T06:31:29Z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1CDDEEF0E7544549B1DE64BA095D03F3_13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  <property fmtid="{D5CDD505-2E9C-101B-9397-08002B2CF9AE}" pid="7" name="KSOReadingLayout">
    <vt:bool>true</vt:bool>
  </property>
</Properties>
</file>