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2" activeTab="2"/>
  </bookViews>
  <sheets>
    <sheet name="Sheet1" sheetId="1" state="hidden" r:id="rId1"/>
    <sheet name="2021年指标体系" sheetId="4" state="hidden" r:id="rId2"/>
    <sheet name="Sheet3" sheetId="7" r:id="rId3"/>
    <sheet name="Sheet3 (2)" sheetId="12" state="hidden" r:id="rId4"/>
    <sheet name="Sheet6" sheetId="11" state="hidden" r:id="rId5"/>
    <sheet name="三级指标分值" sheetId="8" state="hidden" r:id="rId6"/>
    <sheet name="Sheet4" sheetId="9" state="hidden" r:id="rId7"/>
    <sheet name="Sheet5" sheetId="10" state="hidden" r:id="rId8"/>
    <sheet name="Sheet2" sheetId="5" state="hidden" r:id="rId9"/>
    <sheet name="1" sheetId="6" state="hidden" r:id="rId10"/>
  </sheets>
  <definedNames>
    <definedName name="_xlnm._FilterDatabase" localSheetId="0" hidden="1">Sheet1!$A$2:$L$35</definedName>
    <definedName name="_xlnm._FilterDatabase" localSheetId="1" hidden="1">'2021年指标体系'!$A$3:$K$30</definedName>
    <definedName name="_xlnm._FilterDatabase" localSheetId="2" hidden="1">Sheet3!$A$3:$P$28</definedName>
    <definedName name="_xlnm.Print_Area" localSheetId="1">'2021年指标体系'!$A$1:$K$30</definedName>
    <definedName name="_xlnm.Print_Area" localSheetId="2">Sheet3!$A$1:$J$28</definedName>
    <definedName name="_xlnm.Print_Area" localSheetId="3">'Sheet3 (2)'!$A$1:$F$31</definedName>
    <definedName name="_xlnm.Print_Titles" localSheetId="1">'2021年指标体系'!$1:$3</definedName>
    <definedName name="_xlnm.Print_Titles" localSheetId="0">Sheet1!$2:$2</definedName>
    <definedName name="_xlnm.Print_Titles" localSheetId="2">Sheet3!$1:$3</definedName>
    <definedName name="_xlnm.Print_Titles" localSheetId="3">'Sheet3 (2)'!$1:$3</definedName>
  </definedNames>
  <calcPr calcId="144525"/>
</workbook>
</file>

<file path=xl/sharedStrings.xml><?xml version="1.0" encoding="utf-8"?>
<sst xmlns="http://schemas.openxmlformats.org/spreadsheetml/2006/main" count="718" uniqueCount="642">
  <si>
    <t>2018年市级重度残疾人辅助器具适配项目绩效评价指标及评分表</t>
  </si>
  <si>
    <t>一级指标</t>
  </si>
  <si>
    <t>二级指标</t>
  </si>
  <si>
    <t>三级指标</t>
  </si>
  <si>
    <t>四级指标</t>
  </si>
  <si>
    <t>五级指标</t>
  </si>
  <si>
    <t>指标解释及计算公式</t>
  </si>
  <si>
    <t>评分标准</t>
  </si>
  <si>
    <t>分值</t>
  </si>
  <si>
    <t>业绩值</t>
  </si>
  <si>
    <t>得分</t>
  </si>
  <si>
    <t>得分率</t>
  </si>
  <si>
    <t>资料来源</t>
  </si>
  <si>
    <t>项目决策（6分）</t>
  </si>
  <si>
    <t>立项规范（3分）</t>
  </si>
  <si>
    <t>立项规范性（1.5分）</t>
  </si>
  <si>
    <t>项目是否按照规定的程序申请立项</t>
  </si>
  <si>
    <t>内部审批程序有得有则得分，无则不得分</t>
  </si>
  <si>
    <t>《关于实施2018年市级重度残疾人辅助器具适配项目的方案(建议稿)》通过重庆市残疾人综合服务中心主任审核签字、重庆市残疾人联合会分管领导审批签字；项目实施前，综合服务中心签发了《重庆市残疾人联合会关于实施2018年市级重度残疾人辅助器具适配项目的通知》 (渝残联发[2018]44号)，内部审批程序完整</t>
  </si>
  <si>
    <t>1.关于实施2018年市级重度残疾人辅助器具适配项目的方案(建议稿)
2.重庆市残疾人联合会关于实施2018年市级重度残疾人辅助器具话配项且的通知</t>
  </si>
  <si>
    <t>立项程序合规（1.5分）</t>
  </si>
  <si>
    <t>项目事前是否经过必要的可行性研究或集体决策等</t>
  </si>
  <si>
    <t>有则得分，无则不得分</t>
  </si>
  <si>
    <t>为做好残疾人精准康复服务工作，落实《重庆市人民政府关于加快推进残疾人小康进程的实施意见》 (渝府发(2015) 58号)中“‘促公平’，提升残疾人公共服务水平。 “十三五”期间，综合服务中心每年对有辅具需求的持证残疾人发放辅助器具，项目立项程序合规。</t>
  </si>
  <si>
    <t>十三五规划</t>
  </si>
  <si>
    <t>预期目标（3分）</t>
  </si>
  <si>
    <t>目标是否科学、细化、可衡量（3分）</t>
  </si>
  <si>
    <t>预期目标是否科学、明确具体、可衡量</t>
  </si>
  <si>
    <t>目标科学、明确具体且可衡量，得3分；科学、明确具体但不可衡量得1分；科学、但不明确具体、不可衡量得1分；不科学但明确具体可衡量得1分；不科学，也不明确具体、不可衡量得0分</t>
  </si>
  <si>
    <t>本项目暂估适配任务为1000人，具体数量以实际适配数为准。于合同签订后50日内按采购人提供的人员名单送达指定的7个区县(垫江、长寿、璧山、万盛、丰都、南川、涪陵)，在相关区县残联的配合登上入户为残疾人提供评估、适配、安装以及辅助器具适应性训练服务，并做好残疾人适配的使用培训工作。</t>
  </si>
  <si>
    <t>关于实施2018年市级重度残疾人辅助器具适配项目的方案(建议稿)
项目预算目标</t>
  </si>
  <si>
    <t>项目管理（34分）</t>
  </si>
  <si>
    <t>资金管理（9分）</t>
  </si>
  <si>
    <t>资金分配（1分）</t>
  </si>
  <si>
    <t>资金分配合理性（1分）</t>
  </si>
  <si>
    <t>资金分配是否履行了规定的程序，实行集体决策</t>
  </si>
  <si>
    <t>总资金分配审批和集体决策程序完整得1分，否则得零分</t>
  </si>
  <si>
    <t>根据《重庆市残疾人综合服务中心关于2018年残疾人康复项目执行方案的报告》，本项目预算资金合计300.00万元， 其中辅助器具适配项目预算金额300万元，其中，90%用于材料采购，10%用于工作经费。资金分配方案已经分管领导审批，预算资金分配合理，依据充分。</t>
  </si>
  <si>
    <t>项目资金分配方案或预算</t>
  </si>
  <si>
    <t>资金预算执行率（2分）</t>
  </si>
  <si>
    <t>反映资金预算执行情况。计算方式：预算执行率=实际支出/方案批复金额</t>
  </si>
  <si>
    <t>1.资金预算执行率=100%，得满分
2.资金预算执行率&lt;100%，得分=资金预算执行率*分值
3.资金预算执行率&gt;100%，得0分
说明：计算总预算执行率打分在总预算不超标的情况下，如单项目间有调整，不扣分</t>
  </si>
  <si>
    <t>项目资金预算总额3,000,000.00元，项目预计支出3,000,000.00元(含合同约定未支付金额，其中:器材费2,700,000.00元&lt;暂定&gt;、工作经费300,000.00元)，预算执行率0%，资金预算执行情况较差。</t>
  </si>
  <si>
    <t>综合服务中心财务资料</t>
  </si>
  <si>
    <t>管理制度健全性（2分）</t>
  </si>
  <si>
    <t>是否已制定残疾人专项资金管理办法</t>
  </si>
  <si>
    <t>有专门制度或参照制度则得满分，没有则得零分</t>
  </si>
  <si>
    <t>结合自身实际，为规范和加强本项目专项资金管理，提高资金使用效益，全面、客观、真实反映辅助器具适配项目费用支出情况及预算执行效果，本项目资金管理方式参照综合服务中心的相关规定执行。综合服务中心提交费用报销单据，综合服务中心审批同意后采用国库集中支付(直接支付)方式转账支付，资金管理制度较健全。</t>
  </si>
  <si>
    <t>资金使用合规性（4分）</t>
  </si>
  <si>
    <t>资金使用范围的合规性（1分）</t>
  </si>
  <si>
    <t>是否符合项目预算批复或合同规定的用途</t>
  </si>
  <si>
    <t>项目专项资金是否超出项目的使用范围。存在1处不合规定即扣0.2分，扣完为止</t>
  </si>
  <si>
    <t>本项目无超范围支出，资金使用范围合规。</t>
  </si>
  <si>
    <t>采购程序的合规性（1分）</t>
  </si>
  <si>
    <t>本项目涉及的采购是否有完整的审批流程和手续</t>
  </si>
  <si>
    <t>项目涉及的采购是否按照《重庆市残疾人联合会内控制度》执行。存在1处不合规定即扣0.2分，扣完为止</t>
  </si>
  <si>
    <t>本项目辅助器具适配项目(含资料及服务)的采购已按照《重庆市残疾人联合会政府采购管理业务内部控制规定》执行，采购程序合规</t>
  </si>
  <si>
    <t>招投标文件、合同</t>
  </si>
  <si>
    <t>财务报销手续的合规性（2分）</t>
  </si>
  <si>
    <t>报销是否按照规定执行</t>
  </si>
  <si>
    <t>1.项目费用报销审批手续是否齐全，附件是否齐全，发现一处扣0.2分，扣完为止。（1分）
2.是否按合同约定时限报销，是得1分否则0分（1分）</t>
  </si>
  <si>
    <t>本项目辅助器具适配项目(含资料及服务)合同金额10%的履约保证金，中标单位于2018年11月8日按规定划重庆市残疾人综合服务中心，2019年10月22日，重庆市残疾人综合服务中心出具验收报告，截止报告日未退还7%履约保证金；</t>
  </si>
  <si>
    <t xml:space="preserve">合同及财务支付凭证、档案资料
</t>
  </si>
  <si>
    <t>业务管理（25分）</t>
  </si>
  <si>
    <t>组织机构健全性（2分）</t>
  </si>
  <si>
    <t>项目实施部门就发放和入户指导是否有分工、是否有分工人员的职责划分，用以反映和考核组织管理对项目顺利实施的保障情况</t>
  </si>
  <si>
    <t>1.是否有分工（1分）
2.是否有分工人员的职责划分（1分）</t>
  </si>
  <si>
    <t>本项目的分工和职责划分情况:方案撰写，泰斯特仪器公司；审核，综合服务中心主任、辅助器具中心主任；项目实施，服务企业；项目实施协助，区残联；项目实施前筛查，服务企业；项目督查，综合服务中心。</t>
  </si>
  <si>
    <t xml:space="preserve">未见实施方案，未见前期筛查分工，实施服务分工等相关资料
</t>
  </si>
  <si>
    <t>项目实施部门的业务管理制度是否健全，用以反映和考核业务管理制度对项目顺利实施的保障情况</t>
  </si>
  <si>
    <t>1.是否有业务管理制度（1分）
2.是否有明显的漏洞（1分）</t>
  </si>
  <si>
    <t>1.未发现关于残疾人辅助器具适配项目相关的业务管理办法，无法据此考核业务管理制度对项目实施的保障情况。得0分
2.服务企业保存了需求入户调查表、登记表、发放表，但服务企业对辅助器具配送、指导使用的监督和管理存在脱节，未形成有效的监督机制，管理制度健全性存在不足，得0.5分</t>
  </si>
  <si>
    <t>入户调查表、登记表、发放表</t>
  </si>
  <si>
    <t>方案执行有效性（17分）</t>
  </si>
  <si>
    <t>综合服务中心层面管理有效性（2分）</t>
  </si>
  <si>
    <t>判定综合服务中心层面对本项目的实施是否进行了新闻媒体宣传</t>
  </si>
  <si>
    <t>1.已进行新闻媒体宣传，得1分
2.未进行新闻媒体宣传，得0分</t>
  </si>
  <si>
    <t>本项目综合服务中心未专门开展新闻媒体宣传工作。</t>
  </si>
  <si>
    <t>宣传报道资料</t>
  </si>
  <si>
    <t xml:space="preserve">判断综合服务中心是否采取了相应的质量检查、验收等必需的控制措施或手段，用以反映和考核项目实施部门对项目质量的总体控制情况
</t>
  </si>
  <si>
    <t>综合服务中心是否对重要节点情况做抽查并保存抽查记录，如存在咨询及问题未及时告知相关偏差纠正措施的，每存在1次扣0.2分，扣完为止</t>
  </si>
  <si>
    <t xml:space="preserve">综合服务中心已取得服务企业提供产品质量检测报告，取得各区残联验收报告，项目实施过程中综合服务中心未收到各区残联及服务企业的业务咨询及问题，综合服务中心无需向区残联、服务企业进行告知和偏差纠正。
</t>
  </si>
  <si>
    <t>检测报告，验收报告，工作记录</t>
  </si>
  <si>
    <t>是否公示(1分) : 7个区残联均进行了公示得1分，区残联已要求镇(街道)进行了公示的得0.5分，均未公示的区扣0.2分/区，扣完为止（1分）</t>
  </si>
  <si>
    <t xml:space="preserve">对7个区残联的公示情况进行询问和调查，审核公示书面材料，本项目各区残联均未对外公示。
</t>
  </si>
  <si>
    <t>区县-选定的服务对象公示资料</t>
  </si>
  <si>
    <t>是否及时书面反馈主要问题(1分)
应取得书面反馈意见的资料，如果有，取得一次，得0.2分，得满为止</t>
  </si>
  <si>
    <t>未发现项目实施过程中区残联向综合服务中心书面反馈问题的情况。</t>
  </si>
  <si>
    <t>区县-无向综合服务中心书面反馈问题资料</t>
  </si>
  <si>
    <t>是否提交项目总结书(1分)
应向综合服务中心提交项目总结书7份，如果少提交一份，扣0.5分，扣完为止</t>
  </si>
  <si>
    <t>7个区残联和服务企业未向综合服务中心提交项目总结书。</t>
  </si>
  <si>
    <t>综合服务中心-无区残联和服务企业向综合服务中心提交的项目
总结书</t>
  </si>
  <si>
    <t>抽样对象中是否完整、准确的发放记录表并上交综合服务中心(1分)；
台账完整准确率=100%，得1分；
台账完整准确率≥99%且台账完整准确率&lt;100%， 得分= (台账完整准确率-99%)*100%</t>
  </si>
  <si>
    <t>对抽样的175名入户调查对象，审核“2018年重度残疾人辅助器具适配项目-调整表、登记表、领取表”，已审核领取表175人，辅具、资料发放及签收信息完整，登记表、领取表信息记录较完整。</t>
  </si>
  <si>
    <t>区县-辅具前期筛查资料调查表、登记表、领取表</t>
  </si>
  <si>
    <t>器材发放前是否进行了入户调查(2分)
入户调查比例=100%， 得3分；
入户调查比例=100%， 得3分；得分= (入户调查比例-95%)*40；
入户调查比例&lt;95%，得0分</t>
  </si>
  <si>
    <t xml:space="preserve">对175名残疾人发放调查问卷，调查问卷反映接受了需求入户调查的有175人 (占比100.00%)，得分3分。个别残疾人接受过需求入户调查为电话调查，因入户人无人员在家。
</t>
  </si>
  <si>
    <t>区县-调查问卷1-1</t>
  </si>
  <si>
    <t>残疾人实际收到的器材与需求入户调查表、登记表所需器材是否一致(4分)
一致性比例=100%，得4分；
一致性比例&lt;100%，得0分
*一致性比例=需求调查器材与实际收到器材差异/样本数</t>
  </si>
  <si>
    <t>对抽样的175名入户调查对象，审核了“2018年重度残疾人辅助器具适配项目需求入户调查表”并结合现场调查残疾人实际收到的辅助器具等资料，残疾人实际收到的辅助器具与原始需求入户调查表上所列辅助器具一致的有175人(占比100.00%)，得4分。</t>
  </si>
  <si>
    <t>区县-发放领取表及登记表、调查问卷1-2</t>
  </si>
  <si>
    <t>入户调查数据误差率(5分)
误差率&gt;5%，得0分；
误差率≤5%，得5分
*入户调查数据误差率=需求调查数据与实际需求差异/样本数</t>
  </si>
  <si>
    <t>对抽样的175名入户调查对象，根据需求入户调查表、登记表、调查问卷及实际需要器材分析不相匹配的0人(含未入户调查且残疾人认为发放器具不是其所需器材而不满意的)，入户调查数据误差率为0%。</t>
  </si>
  <si>
    <t>区县-调查问卷1-2</t>
  </si>
  <si>
    <t>方案执行合规性（1分）</t>
  </si>
  <si>
    <t>评判本项目方案执行过程中是否合规，是否有违规情况的发生</t>
  </si>
  <si>
    <t>无违规情况得满分，发现1处违规扣1分，发现2处违规扣2分</t>
  </si>
  <si>
    <t>本项目执行过程中未见不合规情况</t>
  </si>
  <si>
    <t>执行过程资料</t>
  </si>
  <si>
    <t>合同配送执行有效性（3分）</t>
  </si>
  <si>
    <t>服务企业应按合同要求，辅助器具配送到家，并进行安装，指导使用</t>
  </si>
  <si>
    <t>全部配送到家得2分，存在一户未配送到家扣0.2分；扣完为止</t>
  </si>
  <si>
    <t>对抽样的175名入户及电话调查对象，根据调查问卷反映，送到家安装好78户、残疾人家属领取55户，残疾人家属安装26户、残疾人家属领取厂家安装16户，未完全送货到家并安装好。</t>
  </si>
  <si>
    <t>伤害的情况报告
区县-调查问卷1-3</t>
  </si>
  <si>
    <t>项目产出（60分）</t>
  </si>
  <si>
    <t>项目产出（25分）</t>
  </si>
  <si>
    <t>任务完成量（10分）</t>
  </si>
  <si>
    <t>辅助器具发放和入户指导目标完成数量（10分）</t>
  </si>
  <si>
    <t>抽样数量人员的发放</t>
  </si>
  <si>
    <t>取得发放调查问卷，如果所有人员均收到了辅助器具，得10分；收到辅助器材人数少于抽查数，得0分；</t>
  </si>
  <si>
    <t>本次评价抽查对象为7个区175名残疾人，通过实地走访查看和询问，均反映收到了辅助器具，发放率为100%，得5分</t>
  </si>
  <si>
    <t>区县-调查问卷1-2，无回访档案，收货验收记录</t>
  </si>
  <si>
    <t>质量达标率（8分）</t>
  </si>
  <si>
    <t>辅助器具验收达标（8分）</t>
  </si>
  <si>
    <t>验收履行程序（5分）</t>
  </si>
  <si>
    <t>评价验收程序是否履行到位</t>
  </si>
  <si>
    <t>7个区县残联辅具验收单或者送货单签收记录完整，得2分；每发现1份签收记录不规范、不完整的扣0.2分，扣完为止</t>
  </si>
  <si>
    <t>7个区基层镇（街道）残联单位人员均对器材收货签收单进行了签收，送货总数量2623件，7个区县残疾人联合会设备验收单，盖章齐全。</t>
  </si>
  <si>
    <t>区县-收货验收单</t>
  </si>
  <si>
    <t>验收的质量（3分）</t>
  </si>
  <si>
    <t>服务企业的送货与登记表上器材的规格型号、数量是否一致</t>
  </si>
  <si>
    <t>签收表各项器材总量均超过登记表的各项器材总量的，得3分；
如果辅助器具总量配套人数少于1050人时扣3分；各项辅助器具差异总数未超过20件时扣1分，未超过40件时扣2分，超过40件时扣3分</t>
  </si>
  <si>
    <t>送货签收单总数量2623件，辅助器具可配套人数为1065人，完成了目标任务1000人发放。</t>
  </si>
  <si>
    <t>区县-收货签收单、采购合同</t>
  </si>
  <si>
    <t>时效达标率（7分）</t>
  </si>
  <si>
    <t>入户配送及指导时限（5分）</t>
  </si>
  <si>
    <t>2019年1月底完成1000户残疾人重度残疾人辅助器具适配项目的辅具送达入户及服务指导</t>
  </si>
  <si>
    <t>辅助器具配送时间在2019年1月底完成之前（含1月31日）的比例（发放及时率）为100%，得5分；
发放及时率&lt;100%且发放及时率≥95%，得分=（发放及时率-95%）*100%；
发放及时率&lt;95%得0分</t>
  </si>
  <si>
    <t>“2018年重度残疾人辅助器具适配项目-领取表”发放时间为2019年7、8、9月，配送时间超越2019年1月底。经检查收货验收记录，区残联设备验收单签收时间为2019年9月20日，发放不及时，得0分。</t>
  </si>
  <si>
    <t>区县-到货签收记录</t>
  </si>
  <si>
    <t>回访工作完成时限（2分）</t>
  </si>
  <si>
    <t>相关区县（自治县）残联是否按文件渝残综服[2018]18号及时完成回访工作</t>
  </si>
  <si>
    <t>回访及意见反馈，为进一步完善、提高重度残疾人辅助器具的适配服务工作，市辅具中心对该项目的产品质量、适配效果及售后服务情况进行跟踪回访，收集建立项目档案，项目实施的区县残联，于2019年6月30日前将回访记录和反馈意见交回存档；有回访记录得1分，无回访记录得0分，建档资料齐全得1分，未建档的扣0.5分，资料不全扣0.5分。</t>
  </si>
  <si>
    <t>服务企业2019年6月30日前未提交档案资料，2019年11月13日前提交档案资料，所有人员均未见档案，资料也未归档；资料份数齐全，得0.5分。
无回访记录不得分。</t>
  </si>
  <si>
    <t>区县-无“重度辅助器具”服务及回访记录表
申请表、适配表、领取表</t>
  </si>
  <si>
    <t>项目效果（35分）</t>
  </si>
  <si>
    <t>项目效益（20分）</t>
  </si>
  <si>
    <t>社会效益（10分）</t>
  </si>
  <si>
    <t>扶残助残</t>
  </si>
  <si>
    <t>项目的实施为社会营造了关注残疾人、扶残助残的氛围是否良好</t>
  </si>
  <si>
    <t>项目实施是否为社会营造了关注残疾人、扶残助残的良好氛围。
是的得10分；
没有的得0分</t>
  </si>
  <si>
    <t>项目实施过程中，加强了残疾人护理基础工作，充分利用和动员社会力量，扩大社会宣传力度，为社会营造了关注残疾人、扶残助残的良好氛围。对7个区残联主要负责人和项目经办人员进行询问，均认为取得了良好社会效益，说明本项目的开展为社会营造了关注残疾人、扶残助残的良好氛围</t>
  </si>
  <si>
    <t>区县-调查询问</t>
  </si>
  <si>
    <t>可持续性影响（10分）</t>
  </si>
  <si>
    <t>辅助器具持续性使用率</t>
  </si>
  <si>
    <t>辅助器具持续使用的情况</t>
  </si>
  <si>
    <t>抽查残疾人调查问卷中目前仍在继续使用的结果，如果持续使用率≥85%，得5分；
持续使用率&lt;85%且持续使用率≥80%，得分=（持续使用率-80%）*100%；
持续使用率&lt;80%，得0分</t>
  </si>
  <si>
    <t>抽查的175户残疾人调查问卷反映，仍持续使用的有153人（含同时领取轮椅和护理床或者床垫、坐垫，只使用其中一种辅助器具的残疾人），使用率87.43%，未持续使用的有22人（占比22.57%），经评价得5分</t>
  </si>
  <si>
    <t>区县-调查问卷1-7</t>
  </si>
  <si>
    <t>服务对象满意度（15分）</t>
  </si>
  <si>
    <t>对辅助器具的满意度（5分）</t>
  </si>
  <si>
    <t>受益残疾人（其法定监护人）对辅助器具使用效果的满意度</t>
  </si>
  <si>
    <t>抽查残疾人调查问卷中对康复体育器材选择满意≥85%，得5分；
满意度&lt;85%且满意度≥80%，得分=（满意率-80%）*100%；
满意度&lt;80%，得0分</t>
  </si>
  <si>
    <t>抽查的175户残疾人调查问卷反映，残疾人对康复器材满意的有158人（占比90.29%），基本满意的有17人（占比9.71%），不满意的有0人（占比0.00%），器材满意度为96.11%，经评价得5分</t>
  </si>
  <si>
    <t>区县-调查问卷1-4</t>
  </si>
  <si>
    <t>对服务企业项目实施的满意度（5分）</t>
  </si>
  <si>
    <t>残疾人和工作人员对服务企业在整个项目实施过程中的服务满意度</t>
  </si>
  <si>
    <t>175份抽查残疾人调查问卷中对服务企业售后服务选择满意≥85%，得5分；
满意度&lt;85%且满意度≥80%，得分=（满意率-80%）*100%；
满意度&lt;80%，得0分</t>
  </si>
  <si>
    <t>抽查的175户残疾人调查问卷反映，残疾人对项目实施过程满意的有159人，基本满意的有16人，不满意的有0人，综合满意占比96.34%、基本满意占比为3.66%、不满意占比0.00%，经评价得5分</t>
  </si>
  <si>
    <t>区县-调查问卷1-5
区县-调查问卷1-1~2</t>
  </si>
  <si>
    <t>对服务企业在辅助器具质保期内提供服务的满意度（5分）</t>
  </si>
  <si>
    <t>受益残疾人对服务企业响应速度、提出解决方案方式等售后保障的满意度</t>
  </si>
  <si>
    <t>抽查残疾人调查问卷中对服务企业售后服务选择满意≥85%，得5分；
满意度＜85%且满意度≥80%，得分=（满意率-80%）*100%；
满意度&lt;80%，得0分</t>
  </si>
  <si>
    <t>抽查的175户残疾人调查问卷反映，未向服务企业咨询过售后服务的有175人，向服务企业咨询过且售后服务满意的有0人，售后服务满意度为100%，经评价得5分</t>
  </si>
  <si>
    <t>区县-调查问卷1-6</t>
  </si>
  <si>
    <t>合计</t>
  </si>
  <si>
    <t>3*</t>
  </si>
  <si>
    <r>
      <rPr>
        <sz val="16"/>
        <rFont val="Times New Roman"/>
        <charset val="134"/>
      </rPr>
      <t>2021</t>
    </r>
    <r>
      <rPr>
        <sz val="16"/>
        <rFont val="宋体"/>
        <charset val="134"/>
      </rPr>
      <t>年市级重度残疾人辅助器具适配项目绩效评价指标及评分表</t>
    </r>
  </si>
  <si>
    <r>
      <rPr>
        <sz val="10"/>
        <rFont val="宋体"/>
        <charset val="134"/>
      </rPr>
      <t>一级指标</t>
    </r>
  </si>
  <si>
    <r>
      <rPr>
        <sz val="10"/>
        <rFont val="宋体"/>
        <charset val="134"/>
      </rPr>
      <t>二级指标</t>
    </r>
  </si>
  <si>
    <r>
      <rPr>
        <sz val="10"/>
        <rFont val="宋体"/>
        <charset val="134"/>
      </rPr>
      <t>三级指标</t>
    </r>
  </si>
  <si>
    <r>
      <rPr>
        <sz val="9"/>
        <rFont val="宋体"/>
        <charset val="134"/>
      </rPr>
      <t>指标解释及计算公式</t>
    </r>
  </si>
  <si>
    <r>
      <rPr>
        <sz val="9"/>
        <rFont val="宋体"/>
        <charset val="134"/>
      </rPr>
      <t>评分标准</t>
    </r>
  </si>
  <si>
    <r>
      <rPr>
        <sz val="10"/>
        <rFont val="宋体"/>
        <charset val="134"/>
      </rPr>
      <t>分值</t>
    </r>
  </si>
  <si>
    <r>
      <rPr>
        <sz val="10"/>
        <rFont val="宋体"/>
        <charset val="134"/>
      </rPr>
      <t>累计分值</t>
    </r>
  </si>
  <si>
    <r>
      <rPr>
        <sz val="9"/>
        <rFont val="宋体"/>
        <charset val="134"/>
      </rPr>
      <t>业绩值</t>
    </r>
  </si>
  <si>
    <r>
      <rPr>
        <sz val="10"/>
        <rFont val="宋体"/>
        <charset val="134"/>
      </rPr>
      <t>得分</t>
    </r>
  </si>
  <si>
    <r>
      <rPr>
        <sz val="10"/>
        <rFont val="宋体"/>
        <charset val="134"/>
      </rPr>
      <t>得分率</t>
    </r>
  </si>
  <si>
    <r>
      <rPr>
        <sz val="10"/>
        <rFont val="宋体"/>
        <charset val="134"/>
      </rPr>
      <t>资料来源</t>
    </r>
  </si>
  <si>
    <r>
      <rPr>
        <sz val="10"/>
        <rFont val="宋体"/>
        <charset val="134"/>
      </rPr>
      <t>项目投入（</t>
    </r>
    <r>
      <rPr>
        <sz val="10"/>
        <rFont val="Times New Roman"/>
        <charset val="134"/>
      </rPr>
      <t>10</t>
    </r>
    <r>
      <rPr>
        <sz val="10"/>
        <rFont val="宋体"/>
        <charset val="134"/>
      </rPr>
      <t>分）</t>
    </r>
  </si>
  <si>
    <r>
      <rPr>
        <sz val="10"/>
        <rFont val="宋体"/>
        <charset val="134"/>
      </rPr>
      <t>项目立项（</t>
    </r>
    <r>
      <rPr>
        <sz val="10"/>
        <rFont val="Times New Roman"/>
        <charset val="134"/>
      </rPr>
      <t>4</t>
    </r>
    <r>
      <rPr>
        <sz val="10"/>
        <rFont val="宋体"/>
        <charset val="134"/>
      </rPr>
      <t>分）</t>
    </r>
  </si>
  <si>
    <r>
      <rPr>
        <sz val="10"/>
        <rFont val="宋体"/>
        <charset val="134"/>
      </rPr>
      <t>立项依据的充分性（</t>
    </r>
    <r>
      <rPr>
        <sz val="10"/>
        <rFont val="Times New Roman"/>
        <charset val="134"/>
      </rPr>
      <t>2</t>
    </r>
    <r>
      <rPr>
        <sz val="10"/>
        <rFont val="宋体"/>
        <charset val="134"/>
      </rPr>
      <t>分）</t>
    </r>
  </si>
  <si>
    <t>考察项目是否符合国家、市及区县的相关发展政策和规划，是否能够支持部门目标的实现，是否有国家、市及区县相关文件或批复作为依据</t>
  </si>
  <si>
    <r>
      <rPr>
        <sz val="9"/>
        <rFont val="宋体"/>
        <charset val="134"/>
      </rPr>
      <t>是则得分，否则不得分</t>
    </r>
  </si>
  <si>
    <r>
      <rPr>
        <sz val="9"/>
        <rFont val="宋体"/>
        <charset val="134"/>
      </rPr>
      <t>立项依据《重庆市人民政府关于加快推进残疾人小康进程的实施意见》（渝府发〔</t>
    </r>
    <r>
      <rPr>
        <sz val="9"/>
        <rFont val="Times New Roman"/>
        <charset val="134"/>
      </rPr>
      <t>2015</t>
    </r>
    <r>
      <rPr>
        <sz val="9"/>
        <rFont val="宋体"/>
        <charset val="134"/>
      </rPr>
      <t>〕</t>
    </r>
    <r>
      <rPr>
        <sz val="9"/>
        <rFont val="Times New Roman"/>
        <charset val="134"/>
      </rPr>
      <t>58</t>
    </r>
    <r>
      <rPr>
        <sz val="9"/>
        <rFont val="宋体"/>
        <charset val="134"/>
      </rPr>
      <t>号）、《重庆市人民政府办公厅关于印发重庆市残疾人预防行动实施方案（</t>
    </r>
    <r>
      <rPr>
        <sz val="9"/>
        <rFont val="Times New Roman"/>
        <charset val="134"/>
      </rPr>
      <t>2016-2020</t>
    </r>
    <r>
      <rPr>
        <sz val="9"/>
        <rFont val="宋体"/>
        <charset val="134"/>
      </rPr>
      <t>年）的通知》（渝府发〔</t>
    </r>
    <r>
      <rPr>
        <sz val="9"/>
        <rFont val="Times New Roman"/>
        <charset val="134"/>
      </rPr>
      <t>2017</t>
    </r>
    <r>
      <rPr>
        <sz val="9"/>
        <rFont val="宋体"/>
        <charset val="134"/>
      </rPr>
      <t>〕</t>
    </r>
    <r>
      <rPr>
        <sz val="9"/>
        <rFont val="Times New Roman"/>
        <charset val="134"/>
      </rPr>
      <t>118</t>
    </r>
    <r>
      <rPr>
        <sz val="9"/>
        <rFont val="宋体"/>
        <charset val="134"/>
      </rPr>
      <t>号），符合主管部门重庆市残疾人联合会</t>
    </r>
    <r>
      <rPr>
        <sz val="9"/>
        <rFont val="Times New Roman"/>
        <charset val="134"/>
      </rPr>
      <t>“</t>
    </r>
    <r>
      <rPr>
        <sz val="9"/>
        <rFont val="宋体"/>
        <charset val="134"/>
      </rPr>
      <t>对残疾人及残疾人事业具有政治代表、公益服务、事业管理</t>
    </r>
    <r>
      <rPr>
        <sz val="9"/>
        <rFont val="Times New Roman"/>
        <charset val="134"/>
      </rPr>
      <t>”</t>
    </r>
    <r>
      <rPr>
        <sz val="9"/>
        <rFont val="宋体"/>
        <charset val="134"/>
      </rPr>
      <t>的职能，符合项目管理单位综合服务中心</t>
    </r>
    <r>
      <rPr>
        <sz val="9"/>
        <rFont val="Times New Roman"/>
        <charset val="134"/>
      </rPr>
      <t>“</t>
    </r>
    <r>
      <rPr>
        <sz val="9"/>
        <rFont val="宋体"/>
        <charset val="134"/>
      </rPr>
      <t>开展残疾人辅具供应和适配服务</t>
    </r>
    <r>
      <rPr>
        <sz val="9"/>
        <rFont val="Times New Roman"/>
        <charset val="134"/>
      </rPr>
      <t>”</t>
    </r>
    <r>
      <rPr>
        <sz val="9"/>
        <rFont val="宋体"/>
        <charset val="134"/>
      </rPr>
      <t>的工作职责，项目立项依据充分。</t>
    </r>
  </si>
  <si>
    <r>
      <rPr>
        <sz val="10"/>
        <rFont val="Times New Roman"/>
        <charset val="134"/>
      </rPr>
      <t>1.</t>
    </r>
    <r>
      <rPr>
        <sz val="10"/>
        <rFont val="宋体"/>
        <charset val="134"/>
      </rPr>
      <t>渝府发〔</t>
    </r>
    <r>
      <rPr>
        <sz val="10"/>
        <rFont val="Times New Roman"/>
        <charset val="134"/>
      </rPr>
      <t>2015</t>
    </r>
    <r>
      <rPr>
        <sz val="10"/>
        <rFont val="宋体"/>
        <charset val="134"/>
      </rPr>
      <t>〕</t>
    </r>
    <r>
      <rPr>
        <sz val="10"/>
        <rFont val="Times New Roman"/>
        <charset val="134"/>
      </rPr>
      <t>58</t>
    </r>
    <r>
      <rPr>
        <sz val="10"/>
        <rFont val="宋体"/>
        <charset val="134"/>
      </rPr>
      <t>号文；</t>
    </r>
    <r>
      <rPr>
        <sz val="10"/>
        <rFont val="Times New Roman"/>
        <charset val="134"/>
      </rPr>
      <t xml:space="preserve">
2.</t>
    </r>
    <r>
      <rPr>
        <sz val="10"/>
        <rFont val="宋体"/>
        <charset val="134"/>
      </rPr>
      <t>渝府发〔</t>
    </r>
    <r>
      <rPr>
        <sz val="10"/>
        <rFont val="Times New Roman"/>
        <charset val="134"/>
      </rPr>
      <t>2017</t>
    </r>
    <r>
      <rPr>
        <sz val="10"/>
        <rFont val="宋体"/>
        <charset val="134"/>
      </rPr>
      <t>〕</t>
    </r>
    <r>
      <rPr>
        <sz val="10"/>
        <rFont val="Times New Roman"/>
        <charset val="134"/>
      </rPr>
      <t>118</t>
    </r>
    <r>
      <rPr>
        <sz val="10"/>
        <rFont val="宋体"/>
        <charset val="134"/>
      </rPr>
      <t>号文；</t>
    </r>
    <r>
      <rPr>
        <sz val="10"/>
        <rFont val="Times New Roman"/>
        <charset val="134"/>
      </rPr>
      <t xml:space="preserve">
3.</t>
    </r>
    <r>
      <rPr>
        <sz val="10"/>
        <rFont val="宋体"/>
        <charset val="134"/>
      </rPr>
      <t>重庆市残疾人联合会公开网站关于其及下属单位综合服务中心的工作职责</t>
    </r>
  </si>
  <si>
    <r>
      <rPr>
        <sz val="10"/>
        <rFont val="宋体"/>
        <charset val="134"/>
      </rPr>
      <t>立项的规范性（</t>
    </r>
    <r>
      <rPr>
        <sz val="10"/>
        <rFont val="Times New Roman"/>
        <charset val="134"/>
      </rPr>
      <t>2</t>
    </r>
    <r>
      <rPr>
        <sz val="10"/>
        <rFont val="宋体"/>
        <charset val="134"/>
      </rPr>
      <t>分）</t>
    </r>
  </si>
  <si>
    <t>项目是否按照规定的程序申请立项，项目事前是否经过必要的可行性研究或集体决策等</t>
  </si>
  <si>
    <r>
      <rPr>
        <sz val="9"/>
        <rFont val="Times New Roman"/>
        <charset val="134"/>
      </rPr>
      <t>“</t>
    </r>
    <r>
      <rPr>
        <sz val="9"/>
        <rFont val="宋体"/>
        <charset val="134"/>
      </rPr>
      <t>重度残疾人辅助器具适配</t>
    </r>
    <r>
      <rPr>
        <sz val="9"/>
        <rFont val="Times New Roman"/>
        <charset val="134"/>
      </rPr>
      <t>”</t>
    </r>
    <r>
      <rPr>
        <sz val="9"/>
        <rFont val="宋体"/>
        <charset val="134"/>
      </rPr>
      <t>属于重庆市政府推进的项目内容，根据《关于开支</t>
    </r>
    <r>
      <rPr>
        <sz val="9"/>
        <rFont val="Times New Roman"/>
        <charset val="134"/>
      </rPr>
      <t>2021</t>
    </r>
    <r>
      <rPr>
        <sz val="9"/>
        <rFont val="宋体"/>
        <charset val="134"/>
      </rPr>
      <t>年度我市重度残疾人辅助器具适配项目和残疾人假肢装配需求筛查工作的通知》（渝残联办〔</t>
    </r>
    <r>
      <rPr>
        <sz val="9"/>
        <rFont val="Times New Roman"/>
        <charset val="134"/>
      </rPr>
      <t>2021</t>
    </r>
    <r>
      <rPr>
        <sz val="9"/>
        <rFont val="宋体"/>
        <charset val="134"/>
      </rPr>
      <t>〕</t>
    </r>
    <r>
      <rPr>
        <sz val="9"/>
        <rFont val="Times New Roman"/>
        <charset val="134"/>
      </rPr>
      <t>19</t>
    </r>
    <r>
      <rPr>
        <sz val="9"/>
        <rFont val="宋体"/>
        <charset val="134"/>
      </rPr>
      <t>号），并经重庆市残疾人综合服务中心《会议纪要》（第</t>
    </r>
    <r>
      <rPr>
        <sz val="9"/>
        <rFont val="Times New Roman"/>
        <charset val="134"/>
      </rPr>
      <t>7</t>
    </r>
    <r>
      <rPr>
        <sz val="9"/>
        <rFont val="宋体"/>
        <charset val="134"/>
      </rPr>
      <t>号）通过了《关于申请执行</t>
    </r>
    <r>
      <rPr>
        <sz val="9"/>
        <rFont val="Times New Roman"/>
        <charset val="134"/>
      </rPr>
      <t>2021-2022</t>
    </r>
    <r>
      <rPr>
        <sz val="9"/>
        <rFont val="宋体"/>
        <charset val="134"/>
      </rPr>
      <t>年重度残疾人辅具评估适配服务项目的方案》。项目经规定程序申请立项，并经集体决策，立项规范。</t>
    </r>
  </si>
  <si>
    <r>
      <rPr>
        <sz val="10"/>
        <rFont val="Times New Roman"/>
        <charset val="134"/>
      </rPr>
      <t>1.</t>
    </r>
    <r>
      <rPr>
        <sz val="10"/>
        <rFont val="宋体"/>
        <charset val="134"/>
      </rPr>
      <t>渝残联办〔</t>
    </r>
    <r>
      <rPr>
        <sz val="10"/>
        <rFont val="Times New Roman"/>
        <charset val="134"/>
      </rPr>
      <t>2021</t>
    </r>
    <r>
      <rPr>
        <sz val="10"/>
        <rFont val="宋体"/>
        <charset val="134"/>
      </rPr>
      <t>〕</t>
    </r>
    <r>
      <rPr>
        <sz val="10"/>
        <rFont val="Times New Roman"/>
        <charset val="134"/>
      </rPr>
      <t>19</t>
    </r>
    <r>
      <rPr>
        <sz val="10"/>
        <rFont val="宋体"/>
        <charset val="134"/>
      </rPr>
      <t>号文；</t>
    </r>
    <r>
      <rPr>
        <sz val="10"/>
        <rFont val="Times New Roman"/>
        <charset val="134"/>
      </rPr>
      <t xml:space="preserve">
2.</t>
    </r>
    <r>
      <rPr>
        <sz val="10"/>
        <rFont val="宋体"/>
        <charset val="134"/>
      </rPr>
      <t>集体决策会议纪要；</t>
    </r>
    <r>
      <rPr>
        <sz val="10"/>
        <rFont val="Times New Roman"/>
        <charset val="134"/>
      </rPr>
      <t xml:space="preserve">
3.</t>
    </r>
    <r>
      <rPr>
        <sz val="10"/>
        <rFont val="宋体"/>
        <charset val="134"/>
      </rPr>
      <t>关于申请执行</t>
    </r>
    <r>
      <rPr>
        <sz val="10"/>
        <rFont val="Times New Roman"/>
        <charset val="134"/>
      </rPr>
      <t>2021-2022</t>
    </r>
    <r>
      <rPr>
        <sz val="10"/>
        <rFont val="宋体"/>
        <charset val="134"/>
      </rPr>
      <t>年重度残疾人辅具评估适配服务项目的方案</t>
    </r>
  </si>
  <si>
    <r>
      <rPr>
        <sz val="10"/>
        <rFont val="宋体"/>
        <charset val="134"/>
      </rPr>
      <t>绩效目标（</t>
    </r>
    <r>
      <rPr>
        <sz val="10"/>
        <rFont val="Times New Roman"/>
        <charset val="134"/>
      </rPr>
      <t>4</t>
    </r>
    <r>
      <rPr>
        <sz val="10"/>
        <rFont val="宋体"/>
        <charset val="134"/>
      </rPr>
      <t>分）</t>
    </r>
  </si>
  <si>
    <r>
      <rPr>
        <sz val="10"/>
        <rFont val="宋体"/>
        <charset val="134"/>
      </rPr>
      <t>绩效目标合理性（</t>
    </r>
    <r>
      <rPr>
        <sz val="10"/>
        <rFont val="Times New Roman"/>
        <charset val="134"/>
      </rPr>
      <t>2</t>
    </r>
    <r>
      <rPr>
        <sz val="10"/>
        <rFont val="宋体"/>
        <charset val="134"/>
      </rPr>
      <t>分）</t>
    </r>
  </si>
  <si>
    <t>预期目标是否依据充分，是否符合客观实际，用以反映和考核项目绩效目标与项目实施的相符情况</t>
  </si>
  <si>
    <r>
      <rPr>
        <sz val="9"/>
        <rFont val="Times New Roman"/>
        <charset val="134"/>
      </rPr>
      <t>1.</t>
    </r>
    <r>
      <rPr>
        <sz val="9"/>
        <rFont val="宋体"/>
        <charset val="134"/>
      </rPr>
      <t>项目是否有绩效目标，是得</t>
    </r>
    <r>
      <rPr>
        <sz val="9"/>
        <rFont val="Times New Roman"/>
        <charset val="134"/>
      </rPr>
      <t>1</t>
    </r>
    <r>
      <rPr>
        <sz val="9"/>
        <rFont val="宋体"/>
        <charset val="134"/>
      </rPr>
      <t>分，否得</t>
    </r>
    <r>
      <rPr>
        <sz val="9"/>
        <rFont val="Times New Roman"/>
        <charset val="134"/>
      </rPr>
      <t>0</t>
    </r>
    <r>
      <rPr>
        <sz val="9"/>
        <rFont val="宋体"/>
        <charset val="134"/>
      </rPr>
      <t>分；</t>
    </r>
    <r>
      <rPr>
        <sz val="9"/>
        <rFont val="Times New Roman"/>
        <charset val="134"/>
      </rPr>
      <t xml:space="preserve">
2.</t>
    </r>
    <r>
      <rPr>
        <sz val="9"/>
        <rFont val="宋体"/>
        <charset val="134"/>
      </rPr>
      <t>项目绩效目标与实际工作内容是否具有相关性，是得</t>
    </r>
    <r>
      <rPr>
        <sz val="9"/>
        <rFont val="Times New Roman"/>
        <charset val="134"/>
      </rPr>
      <t>1</t>
    </r>
    <r>
      <rPr>
        <sz val="9"/>
        <rFont val="宋体"/>
        <charset val="134"/>
      </rPr>
      <t>分；否得</t>
    </r>
    <r>
      <rPr>
        <sz val="9"/>
        <rFont val="Times New Roman"/>
        <charset val="134"/>
      </rPr>
      <t>0</t>
    </r>
    <r>
      <rPr>
        <sz val="9"/>
        <rFont val="宋体"/>
        <charset val="134"/>
      </rPr>
      <t>分。</t>
    </r>
    <r>
      <rPr>
        <sz val="9"/>
        <rFont val="Times New Roman"/>
        <charset val="134"/>
      </rPr>
      <t xml:space="preserve">
</t>
    </r>
  </si>
  <si>
    <r>
      <rPr>
        <sz val="9"/>
        <rFont val="Times New Roman"/>
        <charset val="134"/>
      </rPr>
      <t xml:space="preserve">
1.</t>
    </r>
    <r>
      <rPr>
        <sz val="9"/>
        <rFont val="宋体"/>
        <charset val="134"/>
      </rPr>
      <t>项目有绩效目标，得</t>
    </r>
    <r>
      <rPr>
        <sz val="9"/>
        <rFont val="Times New Roman"/>
        <charset val="134"/>
      </rPr>
      <t>1</t>
    </r>
    <r>
      <rPr>
        <sz val="9"/>
        <rFont val="宋体"/>
        <charset val="134"/>
      </rPr>
      <t>分；</t>
    </r>
    <r>
      <rPr>
        <sz val="9"/>
        <rFont val="Times New Roman"/>
        <charset val="134"/>
      </rPr>
      <t xml:space="preserve">
2.</t>
    </r>
    <r>
      <rPr>
        <sz val="9"/>
        <rFont val="宋体"/>
        <charset val="134"/>
      </rPr>
      <t>项目绩效目标规定暂估适配任务人数，规定评估、适配、安装以及辅助器具适应性训练服务时限，满意度、产品合格率等，与客观实际相关，得</t>
    </r>
    <r>
      <rPr>
        <sz val="9"/>
        <rFont val="Times New Roman"/>
        <charset val="134"/>
      </rPr>
      <t>1</t>
    </r>
    <r>
      <rPr>
        <sz val="9"/>
        <rFont val="宋体"/>
        <charset val="134"/>
      </rPr>
      <t>分。</t>
    </r>
    <r>
      <rPr>
        <sz val="9"/>
        <rFont val="Times New Roman"/>
        <charset val="134"/>
      </rPr>
      <t xml:space="preserve">
</t>
    </r>
  </si>
  <si>
    <r>
      <rPr>
        <sz val="10"/>
        <rFont val="宋体"/>
        <charset val="134"/>
      </rPr>
      <t>关于实施</t>
    </r>
    <r>
      <rPr>
        <sz val="10"/>
        <rFont val="Times New Roman"/>
        <charset val="134"/>
      </rPr>
      <t>2018</t>
    </r>
    <r>
      <rPr>
        <sz val="10"/>
        <rFont val="宋体"/>
        <charset val="134"/>
      </rPr>
      <t>年市级重度残疾人辅助器具适配项目的方案</t>
    </r>
    <r>
      <rPr>
        <sz val="10"/>
        <rFont val="Times New Roman"/>
        <charset val="134"/>
      </rPr>
      <t>(</t>
    </r>
    <r>
      <rPr>
        <sz val="10"/>
        <rFont val="宋体"/>
        <charset val="134"/>
      </rPr>
      <t>建议稿</t>
    </r>
    <r>
      <rPr>
        <sz val="10"/>
        <rFont val="Times New Roman"/>
        <charset val="134"/>
      </rPr>
      <t xml:space="preserve">)
</t>
    </r>
    <r>
      <rPr>
        <sz val="10"/>
        <rFont val="宋体"/>
        <charset val="134"/>
      </rPr>
      <t>项目预算目标</t>
    </r>
  </si>
  <si>
    <r>
      <rPr>
        <sz val="10"/>
        <rFont val="宋体"/>
        <charset val="134"/>
      </rPr>
      <t>绩效目标明确性（</t>
    </r>
    <r>
      <rPr>
        <sz val="10"/>
        <rFont val="Times New Roman"/>
        <charset val="134"/>
      </rPr>
      <t>2</t>
    </r>
    <r>
      <rPr>
        <sz val="10"/>
        <rFont val="宋体"/>
        <charset val="134"/>
      </rPr>
      <t>分）</t>
    </r>
  </si>
  <si>
    <r>
      <rPr>
        <sz val="9"/>
        <rFont val="宋体"/>
        <charset val="134"/>
      </rPr>
      <t>预期目标是否科学、明确具体、可衡量</t>
    </r>
  </si>
  <si>
    <r>
      <rPr>
        <sz val="9"/>
        <rFont val="宋体"/>
        <charset val="134"/>
      </rPr>
      <t>目标科学、明确具体且可衡量，得</t>
    </r>
    <r>
      <rPr>
        <sz val="9"/>
        <rFont val="Times New Roman"/>
        <charset val="134"/>
      </rPr>
      <t>2</t>
    </r>
    <r>
      <rPr>
        <sz val="9"/>
        <rFont val="宋体"/>
        <charset val="134"/>
      </rPr>
      <t>分；科学、明确具体但不可衡量得</t>
    </r>
    <r>
      <rPr>
        <sz val="9"/>
        <rFont val="Times New Roman"/>
        <charset val="134"/>
      </rPr>
      <t>1</t>
    </r>
    <r>
      <rPr>
        <sz val="9"/>
        <rFont val="宋体"/>
        <charset val="134"/>
      </rPr>
      <t>分；科学、但不明确具体、不可衡量得</t>
    </r>
    <r>
      <rPr>
        <sz val="9"/>
        <rFont val="Times New Roman"/>
        <charset val="134"/>
      </rPr>
      <t>1</t>
    </r>
    <r>
      <rPr>
        <sz val="9"/>
        <rFont val="宋体"/>
        <charset val="134"/>
      </rPr>
      <t>分；不科学但明确具体、可衡量得</t>
    </r>
    <r>
      <rPr>
        <sz val="9"/>
        <rFont val="Times New Roman"/>
        <charset val="134"/>
      </rPr>
      <t>1</t>
    </r>
    <r>
      <rPr>
        <sz val="9"/>
        <rFont val="宋体"/>
        <charset val="134"/>
      </rPr>
      <t>分；不科学，也不明确具体、不可衡量得</t>
    </r>
    <r>
      <rPr>
        <sz val="9"/>
        <rFont val="Times New Roman"/>
        <charset val="134"/>
      </rPr>
      <t>0</t>
    </r>
    <r>
      <rPr>
        <sz val="9"/>
        <rFont val="宋体"/>
        <charset val="134"/>
      </rPr>
      <t>分</t>
    </r>
  </si>
  <si>
    <r>
      <rPr>
        <sz val="9"/>
        <rFont val="宋体"/>
        <charset val="134"/>
      </rPr>
      <t>本项目适配任务数量为不低于</t>
    </r>
    <r>
      <rPr>
        <sz val="9"/>
        <rFont val="Times New Roman"/>
        <charset val="134"/>
      </rPr>
      <t>1000</t>
    </r>
    <r>
      <rPr>
        <sz val="9"/>
        <rFont val="宋体"/>
        <charset val="134"/>
      </rPr>
      <t>人，并规定完成时限为</t>
    </r>
    <r>
      <rPr>
        <sz val="9"/>
        <rFont val="Times New Roman"/>
        <charset val="134"/>
      </rPr>
      <t>2021</t>
    </r>
    <r>
      <rPr>
        <sz val="9"/>
        <rFont val="宋体"/>
        <charset val="134"/>
      </rPr>
      <t>年</t>
    </r>
    <r>
      <rPr>
        <sz val="9"/>
        <rFont val="Times New Roman"/>
        <charset val="134"/>
      </rPr>
      <t>11</t>
    </r>
    <r>
      <rPr>
        <sz val="9"/>
        <rFont val="宋体"/>
        <charset val="134"/>
      </rPr>
      <t>月</t>
    </r>
    <r>
      <rPr>
        <sz val="9"/>
        <rFont val="Times New Roman"/>
        <charset val="134"/>
      </rPr>
      <t>30</t>
    </r>
    <r>
      <rPr>
        <sz val="9"/>
        <rFont val="宋体"/>
        <charset val="134"/>
      </rPr>
      <t>日、满意度不低于</t>
    </r>
    <r>
      <rPr>
        <sz val="9"/>
        <rFont val="Times New Roman"/>
        <charset val="134"/>
      </rPr>
      <t>90%</t>
    </r>
    <r>
      <rPr>
        <sz val="9"/>
        <rFont val="宋体"/>
        <charset val="134"/>
      </rPr>
      <t>、产品合格率不低于</t>
    </r>
    <r>
      <rPr>
        <sz val="9"/>
        <rFont val="Times New Roman"/>
        <charset val="134"/>
      </rPr>
      <t>90%</t>
    </r>
    <r>
      <rPr>
        <sz val="9"/>
        <rFont val="宋体"/>
        <charset val="134"/>
      </rPr>
      <t>、入户调查数量误差率不得高于</t>
    </r>
    <r>
      <rPr>
        <sz val="9"/>
        <rFont val="Times New Roman"/>
        <charset val="134"/>
      </rPr>
      <t>5%</t>
    </r>
    <r>
      <rPr>
        <sz val="9"/>
        <rFont val="宋体"/>
        <charset val="134"/>
      </rPr>
      <t>、配送完成率不低于</t>
    </r>
    <r>
      <rPr>
        <sz val="9"/>
        <rFont val="Times New Roman"/>
        <charset val="134"/>
      </rPr>
      <t>95%</t>
    </r>
    <r>
      <rPr>
        <sz val="9"/>
        <rFont val="宋体"/>
        <charset val="134"/>
      </rPr>
      <t>，目标科学、明确具体且可衡量。</t>
    </r>
  </si>
  <si>
    <r>
      <rPr>
        <sz val="10"/>
        <rFont val="Times New Roman"/>
        <charset val="134"/>
      </rPr>
      <t>2021</t>
    </r>
    <r>
      <rPr>
        <sz val="10"/>
        <rFont val="宋体"/>
        <charset val="134"/>
      </rPr>
      <t>年第</t>
    </r>
    <r>
      <rPr>
        <sz val="10"/>
        <rFont val="Times New Roman"/>
        <charset val="134"/>
      </rPr>
      <t>1</t>
    </r>
    <r>
      <rPr>
        <sz val="10"/>
        <rFont val="宋体"/>
        <charset val="134"/>
      </rPr>
      <t>次年度中预算安排公开评审项目提议表</t>
    </r>
  </si>
  <si>
    <r>
      <rPr>
        <sz val="10"/>
        <rFont val="宋体"/>
        <charset val="134"/>
      </rPr>
      <t>资金投入（</t>
    </r>
    <r>
      <rPr>
        <sz val="10"/>
        <rFont val="Times New Roman"/>
        <charset val="134"/>
      </rPr>
      <t>2</t>
    </r>
    <r>
      <rPr>
        <sz val="10"/>
        <rFont val="宋体"/>
        <charset val="134"/>
      </rPr>
      <t>分）</t>
    </r>
  </si>
  <si>
    <r>
      <rPr>
        <sz val="10"/>
        <rFont val="宋体"/>
        <charset val="134"/>
      </rPr>
      <t>预算编制的科学性（</t>
    </r>
    <r>
      <rPr>
        <sz val="10"/>
        <rFont val="Times New Roman"/>
        <charset val="134"/>
      </rPr>
      <t>1</t>
    </r>
    <r>
      <rPr>
        <sz val="10"/>
        <rFont val="宋体"/>
        <charset val="134"/>
      </rPr>
      <t>分）</t>
    </r>
  </si>
  <si>
    <t>项目预算编制是否经过科学论证、测算依据是否充分，是否有明确标准，资金额度与年度目标是否相适应，用以反映和考核项目预算编制的科学性、合理性情况</t>
  </si>
  <si>
    <r>
      <rPr>
        <sz val="9"/>
        <rFont val="Times New Roman"/>
        <charset val="134"/>
      </rPr>
      <t>1.</t>
    </r>
    <r>
      <rPr>
        <sz val="9"/>
        <rFont val="宋体"/>
        <charset val="134"/>
      </rPr>
      <t>预算编制是否经过科学论证，预算额度的测算依据是否充分；</t>
    </r>
    <r>
      <rPr>
        <sz val="9"/>
        <rFont val="Times New Roman"/>
        <charset val="134"/>
      </rPr>
      <t xml:space="preserve">
2.</t>
    </r>
    <r>
      <rPr>
        <sz val="9"/>
        <rFont val="宋体"/>
        <charset val="134"/>
      </rPr>
      <t>内容与项目内容是否匹配；</t>
    </r>
    <r>
      <rPr>
        <sz val="9"/>
        <rFont val="Times New Roman"/>
        <charset val="134"/>
      </rPr>
      <t xml:space="preserve">
3.</t>
    </r>
    <r>
      <rPr>
        <sz val="9"/>
        <rFont val="宋体"/>
        <charset val="134"/>
      </rPr>
      <t>是否按在标准编制；</t>
    </r>
    <r>
      <rPr>
        <sz val="9"/>
        <rFont val="Times New Roman"/>
        <charset val="134"/>
      </rPr>
      <t xml:space="preserve">
4.</t>
    </r>
    <r>
      <rPr>
        <sz val="9"/>
        <rFont val="宋体"/>
        <charset val="134"/>
      </rPr>
      <t>预算确定的项目资金量与工作任务是否相匹配。</t>
    </r>
    <r>
      <rPr>
        <sz val="9"/>
        <rFont val="Times New Roman"/>
        <charset val="134"/>
      </rPr>
      <t xml:space="preserve">
</t>
    </r>
    <r>
      <rPr>
        <sz val="9"/>
        <rFont val="宋体"/>
        <charset val="134"/>
      </rPr>
      <t>以上</t>
    </r>
    <r>
      <rPr>
        <sz val="9"/>
        <rFont val="Times New Roman"/>
        <charset val="134"/>
      </rPr>
      <t>4</t>
    </r>
    <r>
      <rPr>
        <sz val="9"/>
        <rFont val="宋体"/>
        <charset val="134"/>
      </rPr>
      <t>项，各</t>
    </r>
    <r>
      <rPr>
        <sz val="9"/>
        <rFont val="Times New Roman"/>
        <charset val="134"/>
      </rPr>
      <t>0.25</t>
    </r>
    <r>
      <rPr>
        <sz val="9"/>
        <rFont val="宋体"/>
        <charset val="134"/>
      </rPr>
      <t>分，是得</t>
    </r>
    <r>
      <rPr>
        <sz val="9"/>
        <rFont val="Times New Roman"/>
        <charset val="134"/>
      </rPr>
      <t>0.25</t>
    </r>
    <r>
      <rPr>
        <sz val="9"/>
        <rFont val="宋体"/>
        <charset val="134"/>
      </rPr>
      <t>分，否不得分。</t>
    </r>
  </si>
  <si>
    <r>
      <rPr>
        <sz val="9"/>
        <rFont val="宋体"/>
        <charset val="134"/>
      </rPr>
      <t>重度残疾人提供辅具评估适配服务根据《关于印发</t>
    </r>
    <r>
      <rPr>
        <sz val="9"/>
        <rFont val="Times New Roman"/>
        <charset val="134"/>
      </rPr>
      <t>“</t>
    </r>
    <r>
      <rPr>
        <sz val="9"/>
        <rFont val="宋体"/>
        <charset val="134"/>
      </rPr>
      <t>十二五</t>
    </r>
    <r>
      <rPr>
        <sz val="9"/>
        <rFont val="Times New Roman"/>
        <charset val="134"/>
      </rPr>
      <t>”</t>
    </r>
    <r>
      <rPr>
        <sz val="9"/>
        <rFont val="宋体"/>
        <charset val="134"/>
      </rPr>
      <t>残疾人事业专项彩票公益金各辅助器具项目实施细则的通知》中</t>
    </r>
    <r>
      <rPr>
        <sz val="9"/>
        <rFont val="Times New Roman"/>
        <charset val="134"/>
      </rPr>
      <t>“……</t>
    </r>
    <r>
      <rPr>
        <sz val="9"/>
        <rFont val="宋体"/>
        <charset val="134"/>
      </rPr>
      <t>项目平均每人补贴</t>
    </r>
    <r>
      <rPr>
        <sz val="9"/>
        <rFont val="Times New Roman"/>
        <charset val="134"/>
      </rPr>
      <t>3000</t>
    </r>
    <r>
      <rPr>
        <sz val="9"/>
        <rFont val="宋体"/>
        <charset val="134"/>
      </rPr>
      <t>元</t>
    </r>
    <r>
      <rPr>
        <sz val="9"/>
        <rFont val="Times New Roman"/>
        <charset val="134"/>
      </rPr>
      <t>……”</t>
    </r>
    <r>
      <rPr>
        <sz val="9"/>
        <rFont val="宋体"/>
        <charset val="134"/>
      </rPr>
      <t>。按人均</t>
    </r>
    <r>
      <rPr>
        <sz val="9"/>
        <rFont val="Times New Roman"/>
        <charset val="134"/>
      </rPr>
      <t>0.3</t>
    </r>
    <r>
      <rPr>
        <sz val="9"/>
        <rFont val="宋体"/>
        <charset val="134"/>
      </rPr>
      <t>万元的标准进行测算：</t>
    </r>
    <r>
      <rPr>
        <sz val="9"/>
        <rFont val="Times New Roman"/>
        <charset val="134"/>
      </rPr>
      <t>1000</t>
    </r>
    <r>
      <rPr>
        <sz val="9"/>
        <rFont val="宋体"/>
        <charset val="134"/>
      </rPr>
      <t>人</t>
    </r>
    <r>
      <rPr>
        <sz val="9"/>
        <rFont val="Times New Roman"/>
        <charset val="134"/>
      </rPr>
      <t>*0.3</t>
    </r>
    <r>
      <rPr>
        <sz val="9"/>
        <rFont val="宋体"/>
        <charset val="134"/>
      </rPr>
      <t>万元</t>
    </r>
    <r>
      <rPr>
        <sz val="9"/>
        <rFont val="Times New Roman"/>
        <charset val="134"/>
      </rPr>
      <t>/</t>
    </r>
    <r>
      <rPr>
        <sz val="9"/>
        <rFont val="宋体"/>
        <charset val="134"/>
      </rPr>
      <t>人</t>
    </r>
    <r>
      <rPr>
        <sz val="9"/>
        <rFont val="Times New Roman"/>
        <charset val="134"/>
      </rPr>
      <t>=300</t>
    </r>
    <r>
      <rPr>
        <sz val="9"/>
        <rFont val="宋体"/>
        <charset val="134"/>
      </rPr>
      <t>万元。预算编制依据充分、标准明确、与项目内容和年度目标相匹配。</t>
    </r>
  </si>
  <si>
    <r>
      <rPr>
        <sz val="10"/>
        <rFont val="宋体"/>
        <charset val="134"/>
      </rPr>
      <t>资金分配合理性（</t>
    </r>
    <r>
      <rPr>
        <sz val="10"/>
        <rFont val="Times New Roman"/>
        <charset val="134"/>
      </rPr>
      <t>1</t>
    </r>
    <r>
      <rPr>
        <sz val="10"/>
        <rFont val="宋体"/>
        <charset val="134"/>
      </rPr>
      <t>分）</t>
    </r>
  </si>
  <si>
    <r>
      <rPr>
        <sz val="9"/>
        <rFont val="宋体"/>
        <charset val="134"/>
      </rPr>
      <t>资金分配是否履行了规定的程序，实行集体决策</t>
    </r>
  </si>
  <si>
    <r>
      <rPr>
        <sz val="9"/>
        <rFont val="宋体"/>
        <charset val="134"/>
      </rPr>
      <t>总资金分配审批和集体决策程序完整得</t>
    </r>
    <r>
      <rPr>
        <sz val="9"/>
        <rFont val="Times New Roman"/>
        <charset val="134"/>
      </rPr>
      <t>1</t>
    </r>
    <r>
      <rPr>
        <sz val="9"/>
        <rFont val="宋体"/>
        <charset val="134"/>
      </rPr>
      <t>分，否则得零分</t>
    </r>
  </si>
  <si>
    <r>
      <rPr>
        <sz val="9"/>
        <rFont val="宋体"/>
        <charset val="134"/>
      </rPr>
      <t>根据《</t>
    </r>
    <r>
      <rPr>
        <sz val="9"/>
        <rFont val="Times New Roman"/>
        <charset val="134"/>
      </rPr>
      <t>2021</t>
    </r>
    <r>
      <rPr>
        <sz val="9"/>
        <rFont val="宋体"/>
        <charset val="134"/>
      </rPr>
      <t>年第</t>
    </r>
    <r>
      <rPr>
        <sz val="9"/>
        <rFont val="Times New Roman"/>
        <charset val="134"/>
      </rPr>
      <t>1</t>
    </r>
    <r>
      <rPr>
        <sz val="9"/>
        <rFont val="宋体"/>
        <charset val="134"/>
      </rPr>
      <t>次年度中预算安排公开评审项目提议表》，本项目预算资金合计</t>
    </r>
    <r>
      <rPr>
        <sz val="9"/>
        <rFont val="Times New Roman"/>
        <charset val="134"/>
      </rPr>
      <t>300.00</t>
    </r>
    <r>
      <rPr>
        <sz val="9"/>
        <rFont val="宋体"/>
        <charset val="134"/>
      </rPr>
      <t>万元，</t>
    </r>
    <r>
      <rPr>
        <sz val="9"/>
        <rFont val="Times New Roman"/>
        <charset val="134"/>
      </rPr>
      <t xml:space="preserve"> </t>
    </r>
    <r>
      <rPr>
        <sz val="9"/>
        <rFont val="宋体"/>
        <charset val="134"/>
      </rPr>
      <t>其中辅助器具适配项目预算金额</t>
    </r>
    <r>
      <rPr>
        <sz val="9"/>
        <rFont val="Times New Roman"/>
        <charset val="134"/>
      </rPr>
      <t>300</t>
    </r>
    <r>
      <rPr>
        <sz val="9"/>
        <rFont val="宋体"/>
        <charset val="134"/>
      </rPr>
      <t>万元，其中，</t>
    </r>
    <r>
      <rPr>
        <sz val="9"/>
        <rFont val="Times New Roman"/>
        <charset val="134"/>
      </rPr>
      <t>90%</t>
    </r>
    <r>
      <rPr>
        <sz val="9"/>
        <rFont val="宋体"/>
        <charset val="134"/>
      </rPr>
      <t>用于材料采购，</t>
    </r>
    <r>
      <rPr>
        <sz val="9"/>
        <rFont val="Times New Roman"/>
        <charset val="134"/>
      </rPr>
      <t>10%</t>
    </r>
    <r>
      <rPr>
        <sz val="9"/>
        <rFont val="宋体"/>
        <charset val="134"/>
      </rPr>
      <t>用于工作经费。资金分配方案已经分管领导审批，预算资金分配合理，依据充分。</t>
    </r>
  </si>
  <si>
    <r>
      <rPr>
        <sz val="10"/>
        <rFont val="宋体"/>
        <charset val="134"/>
      </rPr>
      <t>项目资金分配方案或预算</t>
    </r>
  </si>
  <si>
    <r>
      <rPr>
        <sz val="10"/>
        <rFont val="宋体"/>
        <charset val="134"/>
      </rPr>
      <t>项目管理（</t>
    </r>
    <r>
      <rPr>
        <sz val="10"/>
        <rFont val="Times New Roman"/>
        <charset val="134"/>
      </rPr>
      <t>30</t>
    </r>
    <r>
      <rPr>
        <sz val="10"/>
        <rFont val="宋体"/>
        <charset val="134"/>
      </rPr>
      <t>分）</t>
    </r>
  </si>
  <si>
    <r>
      <rPr>
        <sz val="10"/>
        <rFont val="宋体"/>
        <charset val="134"/>
      </rPr>
      <t>资金管理（</t>
    </r>
    <r>
      <rPr>
        <sz val="10"/>
        <rFont val="Times New Roman"/>
        <charset val="134"/>
      </rPr>
      <t>5</t>
    </r>
    <r>
      <rPr>
        <sz val="10"/>
        <rFont val="宋体"/>
        <charset val="134"/>
      </rPr>
      <t>分）</t>
    </r>
  </si>
  <si>
    <r>
      <rPr>
        <sz val="10"/>
        <rFont val="宋体"/>
        <charset val="134"/>
      </rPr>
      <t>预算执行率（</t>
    </r>
    <r>
      <rPr>
        <sz val="10"/>
        <rFont val="Times New Roman"/>
        <charset val="134"/>
      </rPr>
      <t>2</t>
    </r>
    <r>
      <rPr>
        <sz val="10"/>
        <rFont val="宋体"/>
        <charset val="134"/>
      </rPr>
      <t>分）</t>
    </r>
  </si>
  <si>
    <r>
      <rPr>
        <sz val="9"/>
        <rFont val="宋体"/>
        <charset val="134"/>
      </rPr>
      <t>反映资金预算执行情况。计算方式：预算执行率</t>
    </r>
    <r>
      <rPr>
        <sz val="9"/>
        <rFont val="Times New Roman"/>
        <charset val="134"/>
      </rPr>
      <t>=</t>
    </r>
    <r>
      <rPr>
        <sz val="9"/>
        <rFont val="宋体"/>
        <charset val="134"/>
      </rPr>
      <t>实际支出</t>
    </r>
    <r>
      <rPr>
        <sz val="9"/>
        <rFont val="Times New Roman"/>
        <charset val="134"/>
      </rPr>
      <t>/</t>
    </r>
    <r>
      <rPr>
        <sz val="9"/>
        <rFont val="宋体"/>
        <charset val="134"/>
      </rPr>
      <t>方案批复金额</t>
    </r>
  </si>
  <si>
    <r>
      <rPr>
        <sz val="9"/>
        <rFont val="Times New Roman"/>
        <charset val="134"/>
      </rPr>
      <t>1.</t>
    </r>
    <r>
      <rPr>
        <sz val="9"/>
        <rFont val="宋体"/>
        <charset val="134"/>
      </rPr>
      <t>资金预算执行率</t>
    </r>
    <r>
      <rPr>
        <sz val="9"/>
        <rFont val="Times New Roman"/>
        <charset val="134"/>
      </rPr>
      <t>=100%</t>
    </r>
    <r>
      <rPr>
        <sz val="9"/>
        <rFont val="宋体"/>
        <charset val="134"/>
      </rPr>
      <t>，得满分</t>
    </r>
    <r>
      <rPr>
        <sz val="9"/>
        <rFont val="Times New Roman"/>
        <charset val="134"/>
      </rPr>
      <t xml:space="preserve">
2.</t>
    </r>
    <r>
      <rPr>
        <sz val="9"/>
        <rFont val="宋体"/>
        <charset val="134"/>
      </rPr>
      <t>资金预算执行率</t>
    </r>
    <r>
      <rPr>
        <sz val="9"/>
        <rFont val="Times New Roman"/>
        <charset val="134"/>
      </rPr>
      <t>&lt;100%</t>
    </r>
    <r>
      <rPr>
        <sz val="9"/>
        <rFont val="宋体"/>
        <charset val="134"/>
      </rPr>
      <t>，得分</t>
    </r>
    <r>
      <rPr>
        <sz val="9"/>
        <rFont val="Times New Roman"/>
        <charset val="134"/>
      </rPr>
      <t>=</t>
    </r>
    <r>
      <rPr>
        <sz val="9"/>
        <rFont val="宋体"/>
        <charset val="134"/>
      </rPr>
      <t>资金预算执行率</t>
    </r>
    <r>
      <rPr>
        <sz val="9"/>
        <rFont val="Times New Roman"/>
        <charset val="134"/>
      </rPr>
      <t>*2
3.</t>
    </r>
    <r>
      <rPr>
        <sz val="9"/>
        <rFont val="宋体"/>
        <charset val="134"/>
      </rPr>
      <t>资金预算执行率</t>
    </r>
    <r>
      <rPr>
        <sz val="9"/>
        <rFont val="Times New Roman"/>
        <charset val="134"/>
      </rPr>
      <t>&gt;100%</t>
    </r>
    <r>
      <rPr>
        <sz val="9"/>
        <rFont val="宋体"/>
        <charset val="134"/>
      </rPr>
      <t>，得</t>
    </r>
    <r>
      <rPr>
        <sz val="9"/>
        <rFont val="Times New Roman"/>
        <charset val="134"/>
      </rPr>
      <t>0</t>
    </r>
    <r>
      <rPr>
        <sz val="9"/>
        <rFont val="宋体"/>
        <charset val="134"/>
      </rPr>
      <t>分</t>
    </r>
    <r>
      <rPr>
        <sz val="9"/>
        <rFont val="Times New Roman"/>
        <charset val="134"/>
      </rPr>
      <t xml:space="preserve">
</t>
    </r>
    <r>
      <rPr>
        <sz val="9"/>
        <rFont val="宋体"/>
        <charset val="134"/>
      </rPr>
      <t>说明：计算总预算执行率打分在总预算不超标的情况下，如单项目间有调整，不扣分</t>
    </r>
  </si>
  <si>
    <r>
      <rPr>
        <sz val="9"/>
        <rFont val="宋体"/>
        <charset val="134"/>
      </rPr>
      <t>项目资金预算总额</t>
    </r>
    <r>
      <rPr>
        <sz val="9"/>
        <rFont val="Times New Roman"/>
        <charset val="134"/>
      </rPr>
      <t>3,000,000.00</t>
    </r>
    <r>
      <rPr>
        <sz val="9"/>
        <rFont val="宋体"/>
        <charset val="134"/>
      </rPr>
      <t>元，项目预计支出</t>
    </r>
    <r>
      <rPr>
        <sz val="9"/>
        <rFont val="Times New Roman"/>
        <charset val="134"/>
      </rPr>
      <t>3,000,000.00</t>
    </r>
    <r>
      <rPr>
        <sz val="9"/>
        <rFont val="宋体"/>
        <charset val="134"/>
      </rPr>
      <t>元</t>
    </r>
    <r>
      <rPr>
        <sz val="9"/>
        <rFont val="Times New Roman"/>
        <charset val="134"/>
      </rPr>
      <t>(</t>
    </r>
    <r>
      <rPr>
        <sz val="9"/>
        <rFont val="宋体"/>
        <charset val="134"/>
      </rPr>
      <t>含合同约定未支付金额，其中</t>
    </r>
    <r>
      <rPr>
        <sz val="9"/>
        <rFont val="Times New Roman"/>
        <charset val="134"/>
      </rPr>
      <t>:</t>
    </r>
    <r>
      <rPr>
        <sz val="9"/>
        <rFont val="宋体"/>
        <charset val="134"/>
      </rPr>
      <t>器材费</t>
    </r>
    <r>
      <rPr>
        <sz val="9"/>
        <rFont val="Times New Roman"/>
        <charset val="134"/>
      </rPr>
      <t>2,700,000.00</t>
    </r>
    <r>
      <rPr>
        <sz val="9"/>
        <rFont val="宋体"/>
        <charset val="134"/>
      </rPr>
      <t>元</t>
    </r>
    <r>
      <rPr>
        <sz val="9"/>
        <rFont val="Times New Roman"/>
        <charset val="134"/>
      </rPr>
      <t>&lt;</t>
    </r>
    <r>
      <rPr>
        <sz val="9"/>
        <rFont val="宋体"/>
        <charset val="134"/>
      </rPr>
      <t>暂定</t>
    </r>
    <r>
      <rPr>
        <sz val="9"/>
        <rFont val="Times New Roman"/>
        <charset val="134"/>
      </rPr>
      <t>&gt;</t>
    </r>
    <r>
      <rPr>
        <sz val="9"/>
        <rFont val="宋体"/>
        <charset val="134"/>
      </rPr>
      <t>、工作经费</t>
    </r>
    <r>
      <rPr>
        <sz val="9"/>
        <rFont val="Times New Roman"/>
        <charset val="134"/>
      </rPr>
      <t>300,000.00</t>
    </r>
    <r>
      <rPr>
        <sz val="9"/>
        <rFont val="宋体"/>
        <charset val="134"/>
      </rPr>
      <t>元</t>
    </r>
    <r>
      <rPr>
        <sz val="9"/>
        <rFont val="Times New Roman"/>
        <charset val="134"/>
      </rPr>
      <t>)</t>
    </r>
    <r>
      <rPr>
        <sz val="9"/>
        <rFont val="宋体"/>
        <charset val="134"/>
      </rPr>
      <t>，预算执行率</t>
    </r>
    <r>
      <rPr>
        <sz val="9"/>
        <rFont val="Times New Roman"/>
        <charset val="134"/>
      </rPr>
      <t>100%</t>
    </r>
    <r>
      <rPr>
        <sz val="9"/>
        <rFont val="宋体"/>
        <charset val="134"/>
      </rPr>
      <t>。</t>
    </r>
  </si>
  <si>
    <r>
      <rPr>
        <sz val="10"/>
        <rFont val="宋体"/>
        <charset val="134"/>
      </rPr>
      <t>综合服务中心财务资料</t>
    </r>
  </si>
  <si>
    <r>
      <rPr>
        <sz val="10"/>
        <rFont val="宋体"/>
        <charset val="134"/>
      </rPr>
      <t>资金使用合规性（</t>
    </r>
    <r>
      <rPr>
        <sz val="10"/>
        <rFont val="Times New Roman"/>
        <charset val="134"/>
      </rPr>
      <t>3</t>
    </r>
    <r>
      <rPr>
        <sz val="10"/>
        <rFont val="宋体"/>
        <charset val="134"/>
      </rPr>
      <t>分）</t>
    </r>
  </si>
  <si>
    <r>
      <rPr>
        <sz val="9"/>
        <rFont val="宋体"/>
        <charset val="134"/>
      </rPr>
      <t>是否符合项目预算批复或合同规定的用途；</t>
    </r>
    <r>
      <rPr>
        <sz val="9"/>
        <rFont val="Times New Roman"/>
        <charset val="134"/>
      </rPr>
      <t xml:space="preserve">
</t>
    </r>
    <r>
      <rPr>
        <sz val="9"/>
        <rFont val="宋体"/>
        <charset val="134"/>
      </rPr>
      <t>项目支出依据是否齐全，支付流程是否合规；是否按合同约定支付。</t>
    </r>
  </si>
  <si>
    <r>
      <rPr>
        <sz val="9"/>
        <rFont val="Times New Roman"/>
        <charset val="134"/>
      </rPr>
      <t>1.</t>
    </r>
    <r>
      <rPr>
        <sz val="9"/>
        <rFont val="宋体"/>
        <charset val="134"/>
      </rPr>
      <t>项目专项资金是否超出项目的使用范围，发现一处扣</t>
    </r>
    <r>
      <rPr>
        <sz val="9"/>
        <rFont val="Times New Roman"/>
        <charset val="134"/>
      </rPr>
      <t>0.2</t>
    </r>
    <r>
      <rPr>
        <sz val="9"/>
        <rFont val="宋体"/>
        <charset val="134"/>
      </rPr>
      <t>分，扣完为止。（</t>
    </r>
    <r>
      <rPr>
        <sz val="9"/>
        <rFont val="Times New Roman"/>
        <charset val="134"/>
      </rPr>
      <t>1</t>
    </r>
    <r>
      <rPr>
        <sz val="9"/>
        <rFont val="宋体"/>
        <charset val="134"/>
      </rPr>
      <t>分）</t>
    </r>
    <r>
      <rPr>
        <sz val="9"/>
        <rFont val="Times New Roman"/>
        <charset val="134"/>
      </rPr>
      <t xml:space="preserve">
2.</t>
    </r>
    <r>
      <rPr>
        <sz val="9"/>
        <rFont val="宋体"/>
        <charset val="134"/>
      </rPr>
      <t>项目费用报销审批手续是否齐全，附件是否齐全，发现一处扣</t>
    </r>
    <r>
      <rPr>
        <sz val="9"/>
        <rFont val="Times New Roman"/>
        <charset val="134"/>
      </rPr>
      <t>0.2</t>
    </r>
    <r>
      <rPr>
        <sz val="9"/>
        <rFont val="宋体"/>
        <charset val="134"/>
      </rPr>
      <t>分，扣完为止。（</t>
    </r>
    <r>
      <rPr>
        <sz val="9"/>
        <rFont val="Times New Roman"/>
        <charset val="134"/>
      </rPr>
      <t>1</t>
    </r>
    <r>
      <rPr>
        <sz val="9"/>
        <rFont val="宋体"/>
        <charset val="134"/>
      </rPr>
      <t>分）</t>
    </r>
    <r>
      <rPr>
        <sz val="9"/>
        <rFont val="Times New Roman"/>
        <charset val="134"/>
      </rPr>
      <t xml:space="preserve">
3.</t>
    </r>
    <r>
      <rPr>
        <sz val="9"/>
        <rFont val="宋体"/>
        <charset val="134"/>
      </rPr>
      <t>是否按合同约定条款支付，是得</t>
    </r>
    <r>
      <rPr>
        <sz val="9"/>
        <rFont val="Times New Roman"/>
        <charset val="134"/>
      </rPr>
      <t>1</t>
    </r>
    <r>
      <rPr>
        <sz val="9"/>
        <rFont val="宋体"/>
        <charset val="134"/>
      </rPr>
      <t>分，否得</t>
    </r>
    <r>
      <rPr>
        <sz val="9"/>
        <rFont val="Times New Roman"/>
        <charset val="134"/>
      </rPr>
      <t>0</t>
    </r>
    <r>
      <rPr>
        <sz val="9"/>
        <rFont val="宋体"/>
        <charset val="134"/>
      </rPr>
      <t>分。（</t>
    </r>
    <r>
      <rPr>
        <sz val="9"/>
        <rFont val="Times New Roman"/>
        <charset val="134"/>
      </rPr>
      <t>1</t>
    </r>
    <r>
      <rPr>
        <sz val="9"/>
        <rFont val="宋体"/>
        <charset val="134"/>
      </rPr>
      <t>分）</t>
    </r>
  </si>
  <si>
    <r>
      <rPr>
        <sz val="9"/>
        <rFont val="Times New Roman"/>
        <charset val="134"/>
      </rPr>
      <t>1.</t>
    </r>
    <r>
      <rPr>
        <sz val="9"/>
        <rFont val="宋体"/>
        <charset val="134"/>
      </rPr>
      <t>本项目无超范围支出，资金使用范围合规，得</t>
    </r>
    <r>
      <rPr>
        <sz val="9"/>
        <rFont val="Times New Roman"/>
        <charset val="134"/>
      </rPr>
      <t>1</t>
    </r>
    <r>
      <rPr>
        <sz val="9"/>
        <rFont val="宋体"/>
        <charset val="134"/>
      </rPr>
      <t>分；</t>
    </r>
    <r>
      <rPr>
        <sz val="9"/>
        <rFont val="Times New Roman"/>
        <charset val="134"/>
      </rPr>
      <t xml:space="preserve">
2.</t>
    </r>
    <r>
      <rPr>
        <sz val="9"/>
        <rFont val="宋体"/>
        <charset val="134"/>
      </rPr>
      <t>支出报销审批合规、附件齐全，得</t>
    </r>
    <r>
      <rPr>
        <sz val="9"/>
        <rFont val="Times New Roman"/>
        <charset val="134"/>
      </rPr>
      <t>1</t>
    </r>
    <r>
      <rPr>
        <sz val="9"/>
        <rFont val="宋体"/>
        <charset val="134"/>
      </rPr>
      <t>分；</t>
    </r>
    <r>
      <rPr>
        <sz val="9"/>
        <rFont val="Times New Roman"/>
        <charset val="134"/>
      </rPr>
      <t xml:space="preserve">
3.</t>
    </r>
    <r>
      <rPr>
        <sz val="9"/>
        <rFont val="宋体"/>
        <charset val="134"/>
      </rPr>
      <t>未按合同约定及相关要求的进度进行报销，合同约定在服务企业交货并安装调试完成后经验收后付款，经调查，综合服务中心开具验收报告时尚有开州的设备尚未完成配送、安装工作，得</t>
    </r>
    <r>
      <rPr>
        <sz val="9"/>
        <rFont val="Times New Roman"/>
        <charset val="134"/>
      </rPr>
      <t>0</t>
    </r>
    <r>
      <rPr>
        <sz val="9"/>
        <rFont val="宋体"/>
        <charset val="134"/>
      </rPr>
      <t>分。</t>
    </r>
  </si>
  <si>
    <r>
      <rPr>
        <sz val="10"/>
        <rFont val="宋体"/>
        <charset val="134"/>
      </rPr>
      <t>综合服务中心财务资料</t>
    </r>
    <r>
      <rPr>
        <sz val="10"/>
        <rFont val="Times New Roman"/>
        <charset val="134"/>
      </rPr>
      <t xml:space="preserve">
</t>
    </r>
    <r>
      <rPr>
        <sz val="10"/>
        <rFont val="宋体"/>
        <charset val="134"/>
      </rPr>
      <t>合同及财务支付凭证、档案资料</t>
    </r>
  </si>
  <si>
    <r>
      <rPr>
        <sz val="10"/>
        <rFont val="宋体"/>
        <charset val="134"/>
      </rPr>
      <t>组织实施（</t>
    </r>
    <r>
      <rPr>
        <sz val="10"/>
        <rFont val="Times New Roman"/>
        <charset val="134"/>
      </rPr>
      <t>25</t>
    </r>
    <r>
      <rPr>
        <sz val="10"/>
        <rFont val="宋体"/>
        <charset val="134"/>
      </rPr>
      <t>分）</t>
    </r>
  </si>
  <si>
    <r>
      <rPr>
        <sz val="10"/>
        <rFont val="宋体"/>
        <charset val="134"/>
      </rPr>
      <t>组织机构健全性（</t>
    </r>
    <r>
      <rPr>
        <sz val="10"/>
        <rFont val="Times New Roman"/>
        <charset val="134"/>
      </rPr>
      <t>2</t>
    </r>
    <r>
      <rPr>
        <sz val="10"/>
        <rFont val="宋体"/>
        <charset val="134"/>
      </rPr>
      <t>分）</t>
    </r>
  </si>
  <si>
    <r>
      <rPr>
        <sz val="9"/>
        <rFont val="宋体"/>
        <charset val="134"/>
      </rPr>
      <t>项目实施部门就发放和入户指导是否有分工、是否有分工人员的职责划分，用以反映和考核组织管理对项目顺利实施的保障情况</t>
    </r>
  </si>
  <si>
    <r>
      <rPr>
        <sz val="9"/>
        <rFont val="Times New Roman"/>
        <charset val="134"/>
      </rPr>
      <t>1.</t>
    </r>
    <r>
      <rPr>
        <sz val="9"/>
        <rFont val="宋体"/>
        <charset val="134"/>
      </rPr>
      <t>是否有分工（</t>
    </r>
    <r>
      <rPr>
        <sz val="9"/>
        <rFont val="Times New Roman"/>
        <charset val="134"/>
      </rPr>
      <t>1</t>
    </r>
    <r>
      <rPr>
        <sz val="9"/>
        <rFont val="宋体"/>
        <charset val="134"/>
      </rPr>
      <t>分）</t>
    </r>
    <r>
      <rPr>
        <sz val="9"/>
        <rFont val="Times New Roman"/>
        <charset val="134"/>
      </rPr>
      <t xml:space="preserve">
2.</t>
    </r>
    <r>
      <rPr>
        <sz val="9"/>
        <rFont val="宋体"/>
        <charset val="134"/>
      </rPr>
      <t>是否有分工人员的职责划分（</t>
    </r>
    <r>
      <rPr>
        <sz val="9"/>
        <rFont val="Times New Roman"/>
        <charset val="134"/>
      </rPr>
      <t>1</t>
    </r>
    <r>
      <rPr>
        <sz val="9"/>
        <rFont val="宋体"/>
        <charset val="134"/>
      </rPr>
      <t>分）</t>
    </r>
  </si>
  <si>
    <r>
      <rPr>
        <sz val="9"/>
        <rFont val="宋体"/>
        <charset val="134"/>
      </rPr>
      <t>本项目的分工和职责划分情况</t>
    </r>
    <r>
      <rPr>
        <sz val="9"/>
        <rFont val="Times New Roman"/>
        <charset val="134"/>
      </rPr>
      <t>:</t>
    </r>
    <r>
      <rPr>
        <sz val="9"/>
        <rFont val="宋体"/>
        <charset val="134"/>
      </rPr>
      <t>方案撰写，泰斯特仪器公司；审核，综合服务中心主任、辅助器具中心主任；项目实施，服务企业；项目实施协助，区残联；项目实施前筛查，服务企业；项目督查，综合服务中心。</t>
    </r>
  </si>
  <si>
    <r>
      <rPr>
        <sz val="10"/>
        <rFont val="宋体"/>
        <charset val="134"/>
      </rPr>
      <t>项目方案、渝残联办〔</t>
    </r>
    <r>
      <rPr>
        <sz val="10"/>
        <rFont val="Times New Roman"/>
        <charset val="134"/>
      </rPr>
      <t>2015</t>
    </r>
    <r>
      <rPr>
        <sz val="10"/>
        <rFont val="宋体"/>
        <charset val="134"/>
      </rPr>
      <t>〕</t>
    </r>
    <r>
      <rPr>
        <sz val="10"/>
        <rFont val="Times New Roman"/>
        <charset val="134"/>
      </rPr>
      <t>84</t>
    </r>
    <r>
      <rPr>
        <sz val="10"/>
        <rFont val="宋体"/>
        <charset val="134"/>
      </rPr>
      <t>号文</t>
    </r>
  </si>
  <si>
    <r>
      <rPr>
        <sz val="10"/>
        <rFont val="宋体"/>
        <charset val="134"/>
      </rPr>
      <t>管理制度健全性（</t>
    </r>
    <r>
      <rPr>
        <sz val="10"/>
        <rFont val="Times New Roman"/>
        <charset val="134"/>
      </rPr>
      <t>2</t>
    </r>
    <r>
      <rPr>
        <sz val="10"/>
        <rFont val="宋体"/>
        <charset val="134"/>
      </rPr>
      <t>分）</t>
    </r>
  </si>
  <si>
    <r>
      <rPr>
        <sz val="9"/>
        <rFont val="宋体"/>
        <charset val="134"/>
      </rPr>
      <t>项目管理部门和服务企业的业务管理制度是否健全，用以反映和考核业务管理制度对项目顺利实施的保障情况</t>
    </r>
  </si>
  <si>
    <r>
      <rPr>
        <sz val="9"/>
        <rFont val="Times New Roman"/>
        <charset val="134"/>
      </rPr>
      <t>1.</t>
    </r>
    <r>
      <rPr>
        <sz val="9"/>
        <rFont val="宋体"/>
        <charset val="134"/>
      </rPr>
      <t>项目管理部门和服务企业是否有业务管理制度（各</t>
    </r>
    <r>
      <rPr>
        <sz val="9"/>
        <rFont val="Times New Roman"/>
        <charset val="134"/>
      </rPr>
      <t>0.5</t>
    </r>
    <r>
      <rPr>
        <sz val="9"/>
        <rFont val="宋体"/>
        <charset val="134"/>
      </rPr>
      <t>分，共</t>
    </r>
    <r>
      <rPr>
        <sz val="9"/>
        <rFont val="Times New Roman"/>
        <charset val="134"/>
      </rPr>
      <t>1</t>
    </r>
    <r>
      <rPr>
        <sz val="9"/>
        <rFont val="宋体"/>
        <charset val="134"/>
      </rPr>
      <t>分）；</t>
    </r>
    <r>
      <rPr>
        <sz val="9"/>
        <rFont val="Times New Roman"/>
        <charset val="134"/>
      </rPr>
      <t xml:space="preserve">
2.</t>
    </r>
    <r>
      <rPr>
        <sz val="9"/>
        <rFont val="宋体"/>
        <charset val="134"/>
      </rPr>
      <t>项目管理部门和服务企业制度是否有明显的漏洞（各</t>
    </r>
    <r>
      <rPr>
        <sz val="9"/>
        <rFont val="Times New Roman"/>
        <charset val="134"/>
      </rPr>
      <t>0.5</t>
    </r>
    <r>
      <rPr>
        <sz val="9"/>
        <rFont val="宋体"/>
        <charset val="134"/>
      </rPr>
      <t>分，共</t>
    </r>
    <r>
      <rPr>
        <sz val="9"/>
        <rFont val="Times New Roman"/>
        <charset val="134"/>
      </rPr>
      <t>1</t>
    </r>
    <r>
      <rPr>
        <sz val="9"/>
        <rFont val="宋体"/>
        <charset val="134"/>
      </rPr>
      <t>分）</t>
    </r>
  </si>
  <si>
    <r>
      <rPr>
        <sz val="9"/>
        <rFont val="Times New Roman"/>
        <charset val="134"/>
      </rPr>
      <t>1.</t>
    </r>
    <r>
      <rPr>
        <sz val="9"/>
        <rFont val="宋体"/>
        <charset val="134"/>
      </rPr>
      <t>项目管理方综合服务中心执行《重庆市政府购买残疾人服务暂行办法》；项目服务企业制定《产品监视和测量控制程序》、《医疗器械产品质量跟踪制度》、《产品维修退换召回机制》、《产品维修制度》、《产品退换货制度》等。得</t>
    </r>
    <r>
      <rPr>
        <sz val="9"/>
        <rFont val="Times New Roman"/>
        <charset val="134"/>
      </rPr>
      <t>1</t>
    </r>
    <r>
      <rPr>
        <sz val="9"/>
        <rFont val="宋体"/>
        <charset val="134"/>
      </rPr>
      <t>分。</t>
    </r>
    <r>
      <rPr>
        <sz val="9"/>
        <rFont val="Times New Roman"/>
        <charset val="134"/>
      </rPr>
      <t xml:space="preserve">
2.</t>
    </r>
    <r>
      <rPr>
        <sz val="9"/>
        <rFont val="宋体"/>
        <charset val="134"/>
      </rPr>
      <t>项目管理部门制度未见明显漏洞；服务企业对辅助器具配送、指导使用的监督和管理未形成有效的监督机制，管理制度健全性存在不足，得</t>
    </r>
    <r>
      <rPr>
        <sz val="9"/>
        <rFont val="Times New Roman"/>
        <charset val="134"/>
      </rPr>
      <t>0.5</t>
    </r>
    <r>
      <rPr>
        <sz val="9"/>
        <rFont val="宋体"/>
        <charset val="134"/>
      </rPr>
      <t>分</t>
    </r>
  </si>
  <si>
    <r>
      <rPr>
        <sz val="10"/>
        <rFont val="宋体"/>
        <charset val="134"/>
      </rPr>
      <t>综合服务中心</t>
    </r>
    <r>
      <rPr>
        <sz val="10"/>
        <rFont val="Times New Roman"/>
        <charset val="134"/>
      </rPr>
      <t>-</t>
    </r>
    <r>
      <rPr>
        <sz val="10"/>
        <rFont val="宋体"/>
        <charset val="134"/>
      </rPr>
      <t>制度</t>
    </r>
    <r>
      <rPr>
        <sz val="10"/>
        <rFont val="Times New Roman"/>
        <charset val="134"/>
      </rPr>
      <t xml:space="preserve">
</t>
    </r>
    <r>
      <rPr>
        <sz val="10"/>
        <rFont val="宋体"/>
        <charset val="134"/>
      </rPr>
      <t>项目服务商</t>
    </r>
    <r>
      <rPr>
        <sz val="10"/>
        <rFont val="Times New Roman"/>
        <charset val="134"/>
      </rPr>
      <t>-</t>
    </r>
    <r>
      <rPr>
        <sz val="10"/>
        <rFont val="宋体"/>
        <charset val="134"/>
      </rPr>
      <t>制度</t>
    </r>
    <r>
      <rPr>
        <sz val="10"/>
        <rFont val="Times New Roman"/>
        <charset val="134"/>
      </rPr>
      <t xml:space="preserve">
</t>
    </r>
  </si>
  <si>
    <r>
      <rPr>
        <sz val="10"/>
        <rFont val="宋体"/>
        <charset val="134"/>
      </rPr>
      <t>采购方式的合规性（</t>
    </r>
    <r>
      <rPr>
        <sz val="10"/>
        <rFont val="Times New Roman"/>
        <charset val="134"/>
      </rPr>
      <t>5</t>
    </r>
    <r>
      <rPr>
        <sz val="10"/>
        <rFont val="宋体"/>
        <charset val="134"/>
      </rPr>
      <t>分）</t>
    </r>
  </si>
  <si>
    <r>
      <rPr>
        <sz val="9"/>
        <rFont val="宋体"/>
        <charset val="134"/>
      </rPr>
      <t>本项目涉及的采购是否有完整的审批流程和手续，是否公开招标，招标程序是否合规。</t>
    </r>
  </si>
  <si>
    <r>
      <rPr>
        <sz val="9"/>
        <rFont val="Times New Roman"/>
        <charset val="134"/>
      </rPr>
      <t>1.</t>
    </r>
    <r>
      <rPr>
        <sz val="9"/>
        <rFont val="宋体"/>
        <charset val="134"/>
      </rPr>
      <t>项目涉及的采购是否按照《重庆市残疾人联合会内控制度》执行（</t>
    </r>
    <r>
      <rPr>
        <sz val="9"/>
        <rFont val="Times New Roman"/>
        <charset val="134"/>
      </rPr>
      <t>2</t>
    </r>
    <r>
      <rPr>
        <sz val="9"/>
        <rFont val="宋体"/>
        <charset val="134"/>
      </rPr>
      <t>分）。存在</t>
    </r>
    <r>
      <rPr>
        <sz val="9"/>
        <rFont val="Times New Roman"/>
        <charset val="134"/>
      </rPr>
      <t>1</t>
    </r>
    <r>
      <rPr>
        <sz val="9"/>
        <rFont val="宋体"/>
        <charset val="134"/>
      </rPr>
      <t>处不合规定即扣</t>
    </r>
    <r>
      <rPr>
        <sz val="9"/>
        <rFont val="Times New Roman"/>
        <charset val="134"/>
      </rPr>
      <t>0.2</t>
    </r>
    <r>
      <rPr>
        <sz val="9"/>
        <rFont val="宋体"/>
        <charset val="134"/>
      </rPr>
      <t>分，扣完为止。</t>
    </r>
    <r>
      <rPr>
        <sz val="9"/>
        <rFont val="Times New Roman"/>
        <charset val="134"/>
      </rPr>
      <t xml:space="preserve">
2.</t>
    </r>
    <r>
      <rPr>
        <sz val="9"/>
        <rFont val="宋体"/>
        <charset val="134"/>
      </rPr>
      <t>是否公开招标（</t>
    </r>
    <r>
      <rPr>
        <sz val="9"/>
        <rFont val="Times New Roman"/>
        <charset val="134"/>
      </rPr>
      <t>1</t>
    </r>
    <r>
      <rPr>
        <sz val="9"/>
        <rFont val="宋体"/>
        <charset val="134"/>
      </rPr>
      <t>分）。是得</t>
    </r>
    <r>
      <rPr>
        <sz val="9"/>
        <rFont val="Times New Roman"/>
        <charset val="134"/>
      </rPr>
      <t>1</t>
    </r>
    <r>
      <rPr>
        <sz val="9"/>
        <rFont val="宋体"/>
        <charset val="134"/>
      </rPr>
      <t>分，否不得分。</t>
    </r>
    <r>
      <rPr>
        <sz val="9"/>
        <rFont val="Times New Roman"/>
        <charset val="134"/>
      </rPr>
      <t xml:space="preserve">
3.</t>
    </r>
    <r>
      <rPr>
        <sz val="9"/>
        <rFont val="宋体"/>
        <charset val="134"/>
      </rPr>
      <t>招标程序是否合规（</t>
    </r>
    <r>
      <rPr>
        <sz val="9"/>
        <rFont val="Times New Roman"/>
        <charset val="134"/>
      </rPr>
      <t>2</t>
    </r>
    <r>
      <rPr>
        <sz val="9"/>
        <rFont val="宋体"/>
        <charset val="134"/>
      </rPr>
      <t>分）。存在</t>
    </r>
    <r>
      <rPr>
        <sz val="9"/>
        <rFont val="Times New Roman"/>
        <charset val="134"/>
      </rPr>
      <t>1</t>
    </r>
    <r>
      <rPr>
        <sz val="9"/>
        <rFont val="宋体"/>
        <charset val="134"/>
      </rPr>
      <t>处不合规定即扣</t>
    </r>
    <r>
      <rPr>
        <sz val="9"/>
        <rFont val="Times New Roman"/>
        <charset val="134"/>
      </rPr>
      <t>0.2</t>
    </r>
    <r>
      <rPr>
        <sz val="9"/>
        <rFont val="宋体"/>
        <charset val="134"/>
      </rPr>
      <t>分，扣完为止。</t>
    </r>
  </si>
  <si>
    <r>
      <rPr>
        <sz val="9"/>
        <rFont val="宋体"/>
        <charset val="134"/>
      </rPr>
      <t>本项目辅助器具适配项目服务商的采购按照《重庆市政府购买残疾人服务暂行办》（渝残联发〔</t>
    </r>
    <r>
      <rPr>
        <sz val="9"/>
        <rFont val="Times New Roman"/>
        <charset val="134"/>
      </rPr>
      <t>2015</t>
    </r>
    <r>
      <rPr>
        <sz val="9"/>
        <rFont val="宋体"/>
        <charset val="134"/>
      </rPr>
      <t>〕</t>
    </r>
    <r>
      <rPr>
        <sz val="9"/>
        <rFont val="Times New Roman"/>
        <charset val="134"/>
      </rPr>
      <t>68</t>
    </r>
    <r>
      <rPr>
        <sz val="9"/>
        <rFont val="宋体"/>
        <charset val="134"/>
      </rPr>
      <t>）执行，采购方案和招标文件经内部审批流程，由重庆宏仁招标代理有限公司代理，经重庆政府采购网实施公开招标，采购程序合规。得</t>
    </r>
    <r>
      <rPr>
        <sz val="9"/>
        <rFont val="Times New Roman"/>
        <charset val="134"/>
      </rPr>
      <t>5</t>
    </r>
    <r>
      <rPr>
        <sz val="9"/>
        <rFont val="宋体"/>
        <charset val="134"/>
      </rPr>
      <t>分。</t>
    </r>
  </si>
  <si>
    <r>
      <rPr>
        <sz val="10"/>
        <rFont val="宋体"/>
        <charset val="134"/>
      </rPr>
      <t>综合服务中心</t>
    </r>
    <r>
      <rPr>
        <sz val="10"/>
        <rFont val="Times New Roman"/>
        <charset val="134"/>
      </rPr>
      <t>-</t>
    </r>
    <r>
      <rPr>
        <sz val="10"/>
        <rFont val="宋体"/>
        <charset val="134"/>
      </rPr>
      <t>招投标文件及审批流程资料、代理招标单位出具的《公开招标评标报告》等</t>
    </r>
  </si>
  <si>
    <r>
      <rPr>
        <sz val="10"/>
        <rFont val="宋体"/>
        <charset val="134"/>
      </rPr>
      <t>检测验收执行情况（</t>
    </r>
    <r>
      <rPr>
        <sz val="10"/>
        <rFont val="Times New Roman"/>
        <charset val="134"/>
      </rPr>
      <t>2</t>
    </r>
    <r>
      <rPr>
        <sz val="10"/>
        <rFont val="宋体"/>
        <charset val="134"/>
      </rPr>
      <t>分）</t>
    </r>
  </si>
  <si>
    <r>
      <rPr>
        <sz val="9"/>
        <rFont val="宋体"/>
        <charset val="134"/>
      </rPr>
      <t>判断综合服务中心是否采取了相应的质量检查、验收等必需的控制措施或手段，用以反映和考核项目实施部门对项目质量的总体控制情况</t>
    </r>
    <r>
      <rPr>
        <sz val="9"/>
        <rFont val="Times New Roman"/>
        <charset val="134"/>
      </rPr>
      <t xml:space="preserve">
</t>
    </r>
  </si>
  <si>
    <r>
      <rPr>
        <sz val="9"/>
        <rFont val="宋体"/>
        <charset val="134"/>
      </rPr>
      <t>综合服务中心是否对重要节点情况做抽查并保存抽查记录，如存在咨询及问题未及时告知相关偏差纠正措施的，每存在</t>
    </r>
    <r>
      <rPr>
        <sz val="9"/>
        <rFont val="Times New Roman"/>
        <charset val="134"/>
      </rPr>
      <t>1</t>
    </r>
    <r>
      <rPr>
        <sz val="9"/>
        <rFont val="宋体"/>
        <charset val="134"/>
      </rPr>
      <t>次扣</t>
    </r>
    <r>
      <rPr>
        <sz val="9"/>
        <rFont val="Times New Roman"/>
        <charset val="134"/>
      </rPr>
      <t>0.2</t>
    </r>
    <r>
      <rPr>
        <sz val="9"/>
        <rFont val="宋体"/>
        <charset val="134"/>
      </rPr>
      <t>分，扣完为止</t>
    </r>
  </si>
  <si>
    <r>
      <rPr>
        <sz val="9"/>
        <rFont val="宋体"/>
        <charset val="134"/>
      </rPr>
      <t>综合服务中心已取得服务企业提供产品质量检测报告，取得各区残联验收报告，项目实施过程中综合服务中心未收到各区残联及服务企业的业务咨询及问题，综合服务中心无需向区残联、服务企业进行告知和偏差纠正。</t>
    </r>
    <r>
      <rPr>
        <sz val="9"/>
        <rFont val="Times New Roman"/>
        <charset val="134"/>
      </rPr>
      <t xml:space="preserve">
</t>
    </r>
  </si>
  <si>
    <r>
      <rPr>
        <sz val="10"/>
        <rFont val="宋体"/>
        <charset val="134"/>
      </rPr>
      <t>检测报告，验收报告，工作记录</t>
    </r>
  </si>
  <si>
    <r>
      <rPr>
        <sz val="10"/>
        <rFont val="宋体"/>
        <charset val="134"/>
      </rPr>
      <t>公示执行情况（</t>
    </r>
    <r>
      <rPr>
        <sz val="10"/>
        <rFont val="Times New Roman"/>
        <charset val="134"/>
      </rPr>
      <t>4</t>
    </r>
    <r>
      <rPr>
        <sz val="10"/>
        <rFont val="宋体"/>
        <charset val="134"/>
      </rPr>
      <t>分）</t>
    </r>
  </si>
  <si>
    <r>
      <rPr>
        <sz val="9"/>
        <rFont val="宋体"/>
        <charset val="134"/>
      </rPr>
      <t>各区县残联是否按镇（街道）对调查结果进行公示。</t>
    </r>
    <r>
      <rPr>
        <sz val="9"/>
        <rFont val="Times New Roman"/>
        <charset val="134"/>
      </rPr>
      <t xml:space="preserve">
</t>
    </r>
  </si>
  <si>
    <r>
      <rPr>
        <sz val="9"/>
        <rFont val="宋体"/>
        <charset val="134"/>
      </rPr>
      <t>是否公示</t>
    </r>
    <r>
      <rPr>
        <sz val="9"/>
        <rFont val="Times New Roman"/>
        <charset val="134"/>
      </rPr>
      <t>(4</t>
    </r>
    <r>
      <rPr>
        <sz val="9"/>
        <rFont val="宋体"/>
        <charset val="134"/>
      </rPr>
      <t>分</t>
    </r>
    <r>
      <rPr>
        <sz val="9"/>
        <rFont val="Times New Roman"/>
        <charset val="134"/>
      </rPr>
      <t>) : 8</t>
    </r>
    <r>
      <rPr>
        <sz val="9"/>
        <rFont val="宋体"/>
        <charset val="134"/>
      </rPr>
      <t>个区残联均进行了公示得</t>
    </r>
    <r>
      <rPr>
        <sz val="9"/>
        <rFont val="Times New Roman"/>
        <charset val="134"/>
      </rPr>
      <t>4</t>
    </r>
    <r>
      <rPr>
        <sz val="9"/>
        <rFont val="宋体"/>
        <charset val="134"/>
      </rPr>
      <t>分，区残联已要求镇</t>
    </r>
    <r>
      <rPr>
        <sz val="9"/>
        <rFont val="Times New Roman"/>
        <charset val="134"/>
      </rPr>
      <t>(</t>
    </r>
    <r>
      <rPr>
        <sz val="9"/>
        <rFont val="宋体"/>
        <charset val="134"/>
      </rPr>
      <t>街道</t>
    </r>
    <r>
      <rPr>
        <sz val="9"/>
        <rFont val="Times New Roman"/>
        <charset val="134"/>
      </rPr>
      <t>)</t>
    </r>
    <r>
      <rPr>
        <sz val="9"/>
        <rFont val="宋体"/>
        <charset val="134"/>
      </rPr>
      <t>进行了公示的得</t>
    </r>
    <r>
      <rPr>
        <sz val="9"/>
        <rFont val="Times New Roman"/>
        <charset val="134"/>
      </rPr>
      <t>0.5</t>
    </r>
    <r>
      <rPr>
        <sz val="9"/>
        <rFont val="宋体"/>
        <charset val="134"/>
      </rPr>
      <t>分，扣完为止</t>
    </r>
  </si>
  <si>
    <r>
      <rPr>
        <sz val="9"/>
        <rFont val="宋体"/>
        <charset val="134"/>
      </rPr>
      <t>对</t>
    </r>
    <r>
      <rPr>
        <sz val="9"/>
        <rFont val="Times New Roman"/>
        <charset val="134"/>
      </rPr>
      <t>8</t>
    </r>
    <r>
      <rPr>
        <sz val="9"/>
        <rFont val="宋体"/>
        <charset val="134"/>
      </rPr>
      <t>个区残联的公示情况进行询问和调查，审核公示书面材料，本项目各区残联均按要求进行了对外公示。</t>
    </r>
    <r>
      <rPr>
        <sz val="9"/>
        <rFont val="Times New Roman"/>
        <charset val="134"/>
      </rPr>
      <t xml:space="preserve">
</t>
    </r>
  </si>
  <si>
    <r>
      <rPr>
        <sz val="10"/>
        <rFont val="宋体"/>
        <charset val="134"/>
      </rPr>
      <t>区县</t>
    </r>
    <r>
      <rPr>
        <sz val="10"/>
        <rFont val="Times New Roman"/>
        <charset val="134"/>
      </rPr>
      <t>-</t>
    </r>
    <r>
      <rPr>
        <sz val="10"/>
        <rFont val="宋体"/>
        <charset val="134"/>
      </rPr>
      <t>选定的服务对象公示资料</t>
    </r>
  </si>
  <si>
    <r>
      <rPr>
        <sz val="10"/>
        <rFont val="宋体"/>
        <charset val="134"/>
      </rPr>
      <t>服务网点设置情况（</t>
    </r>
    <r>
      <rPr>
        <sz val="10"/>
        <rFont val="Times New Roman"/>
        <charset val="134"/>
      </rPr>
      <t>2</t>
    </r>
    <r>
      <rPr>
        <sz val="10"/>
        <rFont val="宋体"/>
        <charset val="134"/>
      </rPr>
      <t>分）</t>
    </r>
  </si>
  <si>
    <r>
      <rPr>
        <sz val="9"/>
        <rFont val="宋体"/>
        <charset val="134"/>
      </rPr>
      <t>是否在重庆设置服务网点，是否配备专业人员</t>
    </r>
  </si>
  <si>
    <r>
      <rPr>
        <sz val="9"/>
        <rFont val="Times New Roman"/>
        <charset val="134"/>
      </rPr>
      <t>1.</t>
    </r>
    <r>
      <rPr>
        <sz val="9"/>
        <rFont val="宋体"/>
        <charset val="134"/>
      </rPr>
      <t>是否在重庆设置服务网点，是得</t>
    </r>
    <r>
      <rPr>
        <sz val="9"/>
        <rFont val="Times New Roman"/>
        <charset val="134"/>
      </rPr>
      <t>1</t>
    </r>
    <r>
      <rPr>
        <sz val="9"/>
        <rFont val="宋体"/>
        <charset val="134"/>
      </rPr>
      <t>分，否不得分；</t>
    </r>
    <r>
      <rPr>
        <sz val="9"/>
        <rFont val="Times New Roman"/>
        <charset val="134"/>
      </rPr>
      <t xml:space="preserve">
2.</t>
    </r>
    <r>
      <rPr>
        <sz val="9"/>
        <rFont val="宋体"/>
        <charset val="134"/>
      </rPr>
      <t>是否配备专业人员，是得</t>
    </r>
    <r>
      <rPr>
        <sz val="9"/>
        <rFont val="Times New Roman"/>
        <charset val="134"/>
      </rPr>
      <t>1</t>
    </r>
    <r>
      <rPr>
        <sz val="9"/>
        <rFont val="宋体"/>
        <charset val="134"/>
      </rPr>
      <t>分，否不得分；</t>
    </r>
  </si>
  <si>
    <r>
      <rPr>
        <sz val="9"/>
        <rFont val="Times New Roman"/>
        <charset val="134"/>
      </rPr>
      <t>1.</t>
    </r>
    <r>
      <rPr>
        <sz val="9"/>
        <rFont val="宋体"/>
        <charset val="134"/>
      </rPr>
      <t>在重庆渝北区设立驻渝办事处，得</t>
    </r>
    <r>
      <rPr>
        <sz val="9"/>
        <rFont val="Times New Roman"/>
        <charset val="134"/>
      </rPr>
      <t>1</t>
    </r>
    <r>
      <rPr>
        <sz val="9"/>
        <rFont val="宋体"/>
        <charset val="134"/>
      </rPr>
      <t>分；</t>
    </r>
    <r>
      <rPr>
        <sz val="9"/>
        <rFont val="Times New Roman"/>
        <charset val="134"/>
      </rPr>
      <t xml:space="preserve">
2.</t>
    </r>
    <r>
      <rPr>
        <sz val="9"/>
        <rFont val="宋体"/>
        <charset val="134"/>
      </rPr>
      <t>安排</t>
    </r>
    <r>
      <rPr>
        <sz val="9"/>
        <rFont val="Times New Roman"/>
        <charset val="134"/>
      </rPr>
      <t>6</t>
    </r>
    <r>
      <rPr>
        <sz val="9"/>
        <rFont val="宋体"/>
        <charset val="134"/>
      </rPr>
      <t>名人员常驻，其中</t>
    </r>
    <r>
      <rPr>
        <sz val="9"/>
        <rFont val="Times New Roman"/>
        <charset val="134"/>
      </rPr>
      <t>4</t>
    </r>
    <r>
      <rPr>
        <sz val="9"/>
        <rFont val="宋体"/>
        <charset val="134"/>
      </rPr>
      <t>名具有初级辅具工程师的证件，得</t>
    </r>
    <r>
      <rPr>
        <sz val="9"/>
        <rFont val="Times New Roman"/>
        <charset val="134"/>
      </rPr>
      <t>1</t>
    </r>
    <r>
      <rPr>
        <sz val="9"/>
        <rFont val="宋体"/>
        <charset val="134"/>
      </rPr>
      <t>分。</t>
    </r>
  </si>
  <si>
    <r>
      <rPr>
        <sz val="10"/>
        <rFont val="宋体"/>
        <charset val="134"/>
      </rPr>
      <t>服务商设置网点和安排人员的证明资料</t>
    </r>
  </si>
  <si>
    <r>
      <rPr>
        <sz val="10"/>
        <rFont val="宋体"/>
        <charset val="134"/>
      </rPr>
      <t>入户调查执行情况（</t>
    </r>
    <r>
      <rPr>
        <sz val="10"/>
        <rFont val="Times New Roman"/>
        <charset val="134"/>
      </rPr>
      <t>5</t>
    </r>
    <r>
      <rPr>
        <sz val="10"/>
        <rFont val="宋体"/>
        <charset val="134"/>
      </rPr>
      <t>分）</t>
    </r>
  </si>
  <si>
    <r>
      <rPr>
        <sz val="9"/>
        <rFont val="宋体"/>
        <charset val="134"/>
      </rPr>
      <t>项目实施单位是否在器材发放前进行了全面的入户调查，调查结果是否准确。</t>
    </r>
  </si>
  <si>
    <r>
      <rPr>
        <sz val="9"/>
        <rFont val="Times New Roman"/>
        <charset val="134"/>
      </rPr>
      <t>1.</t>
    </r>
    <r>
      <rPr>
        <sz val="9"/>
        <rFont val="宋体"/>
        <charset val="134"/>
      </rPr>
      <t>器材发放前是否进行了入户调查</t>
    </r>
    <r>
      <rPr>
        <sz val="9"/>
        <rFont val="Times New Roman"/>
        <charset val="134"/>
      </rPr>
      <t>(3</t>
    </r>
    <r>
      <rPr>
        <sz val="9"/>
        <rFont val="宋体"/>
        <charset val="134"/>
      </rPr>
      <t>分</t>
    </r>
    <r>
      <rPr>
        <sz val="9"/>
        <rFont val="Times New Roman"/>
        <charset val="134"/>
      </rPr>
      <t xml:space="preserve">)
</t>
    </r>
    <r>
      <rPr>
        <sz val="9"/>
        <rFont val="宋体"/>
        <charset val="134"/>
      </rPr>
      <t>入户调查比例</t>
    </r>
    <r>
      <rPr>
        <sz val="9"/>
        <rFont val="Times New Roman"/>
        <charset val="134"/>
      </rPr>
      <t>=100%</t>
    </r>
    <r>
      <rPr>
        <sz val="9"/>
        <rFont val="宋体"/>
        <charset val="134"/>
      </rPr>
      <t>，</t>
    </r>
    <r>
      <rPr>
        <sz val="9"/>
        <rFont val="Times New Roman"/>
        <charset val="134"/>
      </rPr>
      <t xml:space="preserve"> </t>
    </r>
    <r>
      <rPr>
        <sz val="9"/>
        <rFont val="宋体"/>
        <charset val="134"/>
      </rPr>
      <t>得</t>
    </r>
    <r>
      <rPr>
        <sz val="9"/>
        <rFont val="Times New Roman"/>
        <charset val="134"/>
      </rPr>
      <t>3</t>
    </r>
    <r>
      <rPr>
        <sz val="9"/>
        <rFont val="宋体"/>
        <charset val="134"/>
      </rPr>
      <t>分；入户调查比例</t>
    </r>
    <r>
      <rPr>
        <sz val="9"/>
        <rFont val="Times New Roman"/>
        <charset val="134"/>
      </rPr>
      <t>&lt;100%</t>
    </r>
    <r>
      <rPr>
        <sz val="9"/>
        <rFont val="宋体"/>
        <charset val="134"/>
      </rPr>
      <t>且</t>
    </r>
    <r>
      <rPr>
        <sz val="9"/>
        <rFont val="Times New Roman"/>
        <charset val="134"/>
      </rPr>
      <t>≥95%</t>
    </r>
    <r>
      <rPr>
        <sz val="9"/>
        <rFont val="宋体"/>
        <charset val="134"/>
      </rPr>
      <t>，得分</t>
    </r>
    <r>
      <rPr>
        <sz val="9"/>
        <rFont val="Times New Roman"/>
        <charset val="134"/>
      </rPr>
      <t>= (</t>
    </r>
    <r>
      <rPr>
        <sz val="9"/>
        <rFont val="宋体"/>
        <charset val="134"/>
      </rPr>
      <t>入户调查比例</t>
    </r>
    <r>
      <rPr>
        <sz val="9"/>
        <rFont val="Times New Roman"/>
        <charset val="134"/>
      </rPr>
      <t>-95%)/(100%-95%)*3</t>
    </r>
    <r>
      <rPr>
        <sz val="9"/>
        <rFont val="宋体"/>
        <charset val="134"/>
      </rPr>
      <t>；</t>
    </r>
    <r>
      <rPr>
        <sz val="9"/>
        <rFont val="Times New Roman"/>
        <charset val="134"/>
      </rPr>
      <t xml:space="preserve">
</t>
    </r>
    <r>
      <rPr>
        <sz val="9"/>
        <rFont val="宋体"/>
        <charset val="134"/>
      </rPr>
      <t>入户调查比例</t>
    </r>
    <r>
      <rPr>
        <sz val="9"/>
        <rFont val="Times New Roman"/>
        <charset val="134"/>
      </rPr>
      <t>&lt;95%</t>
    </r>
    <r>
      <rPr>
        <sz val="9"/>
        <rFont val="宋体"/>
        <charset val="134"/>
      </rPr>
      <t>，得</t>
    </r>
    <r>
      <rPr>
        <sz val="9"/>
        <rFont val="Times New Roman"/>
        <charset val="134"/>
      </rPr>
      <t>0</t>
    </r>
    <r>
      <rPr>
        <sz val="9"/>
        <rFont val="宋体"/>
        <charset val="134"/>
      </rPr>
      <t>分。</t>
    </r>
    <r>
      <rPr>
        <sz val="9"/>
        <rFont val="Times New Roman"/>
        <charset val="134"/>
      </rPr>
      <t xml:space="preserve">
2.</t>
    </r>
    <r>
      <rPr>
        <sz val="9"/>
        <rFont val="宋体"/>
        <charset val="134"/>
      </rPr>
      <t>入户调查数据误差率</t>
    </r>
    <r>
      <rPr>
        <sz val="9"/>
        <rFont val="Times New Roman"/>
        <charset val="134"/>
      </rPr>
      <t>(2</t>
    </r>
    <r>
      <rPr>
        <sz val="9"/>
        <rFont val="宋体"/>
        <charset val="134"/>
      </rPr>
      <t>分</t>
    </r>
    <r>
      <rPr>
        <sz val="9"/>
        <rFont val="Times New Roman"/>
        <charset val="134"/>
      </rPr>
      <t xml:space="preserve">)
</t>
    </r>
    <r>
      <rPr>
        <sz val="9"/>
        <rFont val="宋体"/>
        <charset val="134"/>
      </rPr>
      <t>误差率</t>
    </r>
    <r>
      <rPr>
        <sz val="9"/>
        <rFont val="Times New Roman"/>
        <charset val="134"/>
      </rPr>
      <t>&gt;5%</t>
    </r>
    <r>
      <rPr>
        <sz val="9"/>
        <rFont val="宋体"/>
        <charset val="134"/>
      </rPr>
      <t>，得</t>
    </r>
    <r>
      <rPr>
        <sz val="9"/>
        <rFont val="Times New Roman"/>
        <charset val="134"/>
      </rPr>
      <t>0</t>
    </r>
    <r>
      <rPr>
        <sz val="9"/>
        <rFont val="宋体"/>
        <charset val="134"/>
      </rPr>
      <t>分；</t>
    </r>
    <r>
      <rPr>
        <sz val="9"/>
        <rFont val="Times New Roman"/>
        <charset val="134"/>
      </rPr>
      <t xml:space="preserve">
</t>
    </r>
    <r>
      <rPr>
        <sz val="9"/>
        <rFont val="宋体"/>
        <charset val="134"/>
      </rPr>
      <t>误差率</t>
    </r>
    <r>
      <rPr>
        <sz val="9"/>
        <rFont val="Times New Roman"/>
        <charset val="134"/>
      </rPr>
      <t>≤5%</t>
    </r>
    <r>
      <rPr>
        <sz val="9"/>
        <rFont val="宋体"/>
        <charset val="134"/>
      </rPr>
      <t>，得</t>
    </r>
    <r>
      <rPr>
        <sz val="9"/>
        <rFont val="Times New Roman"/>
        <charset val="134"/>
      </rPr>
      <t>2</t>
    </r>
    <r>
      <rPr>
        <sz val="9"/>
        <rFont val="宋体"/>
        <charset val="134"/>
      </rPr>
      <t>分</t>
    </r>
    <r>
      <rPr>
        <sz val="9"/>
        <rFont val="Times New Roman"/>
        <charset val="134"/>
      </rPr>
      <t xml:space="preserve">
*</t>
    </r>
    <r>
      <rPr>
        <sz val="9"/>
        <rFont val="宋体"/>
        <charset val="134"/>
      </rPr>
      <t>入户调查数据误差率</t>
    </r>
    <r>
      <rPr>
        <sz val="9"/>
        <rFont val="Times New Roman"/>
        <charset val="134"/>
      </rPr>
      <t>=</t>
    </r>
    <r>
      <rPr>
        <sz val="9"/>
        <rFont val="宋体"/>
        <charset val="134"/>
      </rPr>
      <t>需求调查数据与实际需求差异</t>
    </r>
    <r>
      <rPr>
        <sz val="9"/>
        <rFont val="Times New Roman"/>
        <charset val="134"/>
      </rPr>
      <t>/</t>
    </r>
    <r>
      <rPr>
        <sz val="9"/>
        <rFont val="宋体"/>
        <charset val="134"/>
      </rPr>
      <t>样本数</t>
    </r>
  </si>
  <si>
    <r>
      <rPr>
        <sz val="9"/>
        <rFont val="Times New Roman"/>
        <charset val="134"/>
      </rPr>
      <t>1.</t>
    </r>
    <r>
      <rPr>
        <sz val="9"/>
        <rFont val="宋体"/>
        <charset val="134"/>
      </rPr>
      <t>对抽样的</t>
    </r>
    <r>
      <rPr>
        <sz val="9"/>
        <rFont val="Times New Roman"/>
        <charset val="134"/>
      </rPr>
      <t>182</t>
    </r>
    <r>
      <rPr>
        <sz val="9"/>
        <rFont val="宋体"/>
        <charset val="134"/>
      </rPr>
      <t>名残疾人发放调查问卷，调查问卷反映接受了需求入户调查的有</t>
    </r>
    <r>
      <rPr>
        <sz val="9"/>
        <rFont val="Times New Roman"/>
        <charset val="134"/>
      </rPr>
      <t>180</t>
    </r>
    <r>
      <rPr>
        <sz val="9"/>
        <rFont val="宋体"/>
        <charset val="134"/>
      </rPr>
      <t>人</t>
    </r>
    <r>
      <rPr>
        <sz val="9"/>
        <rFont val="Times New Roman"/>
        <charset val="134"/>
      </rPr>
      <t xml:space="preserve"> (</t>
    </r>
    <r>
      <rPr>
        <sz val="9"/>
        <rFont val="宋体"/>
        <charset val="134"/>
      </rPr>
      <t>占比</t>
    </r>
    <r>
      <rPr>
        <sz val="9"/>
        <rFont val="Times New Roman"/>
        <charset val="134"/>
      </rPr>
      <t>98.90%)</t>
    </r>
    <r>
      <rPr>
        <sz val="9"/>
        <rFont val="宋体"/>
        <charset val="134"/>
      </rPr>
      <t>，得分</t>
    </r>
    <r>
      <rPr>
        <sz val="9"/>
        <rFont val="Times New Roman"/>
        <charset val="134"/>
      </rPr>
      <t>2.34</t>
    </r>
    <r>
      <rPr>
        <sz val="9"/>
        <rFont val="宋体"/>
        <charset val="134"/>
      </rPr>
      <t>分。个别残疾人接受过需求入户调查为电话调查，因入户调查时无人在家。</t>
    </r>
    <r>
      <rPr>
        <sz val="9"/>
        <rFont val="Times New Roman"/>
        <charset val="134"/>
      </rPr>
      <t xml:space="preserve">
2.</t>
    </r>
    <r>
      <rPr>
        <sz val="9"/>
        <rFont val="宋体"/>
        <charset val="134"/>
      </rPr>
      <t>根据需求入户调查表、登记表、与实际需要器材分析不相匹配的</t>
    </r>
    <r>
      <rPr>
        <sz val="9"/>
        <rFont val="Times New Roman"/>
        <charset val="134"/>
      </rPr>
      <t>3</t>
    </r>
    <r>
      <rPr>
        <sz val="9"/>
        <rFont val="宋体"/>
        <charset val="134"/>
      </rPr>
      <t>人</t>
    </r>
    <r>
      <rPr>
        <sz val="9"/>
        <rFont val="Times New Roman"/>
        <charset val="134"/>
      </rPr>
      <t>(</t>
    </r>
    <r>
      <rPr>
        <sz val="9"/>
        <rFont val="宋体"/>
        <charset val="134"/>
      </rPr>
      <t>不含残疾人需要辅具在本次项目配发器具之外的情况</t>
    </r>
    <r>
      <rPr>
        <sz val="9"/>
        <rFont val="Times New Roman"/>
        <charset val="134"/>
      </rPr>
      <t>)</t>
    </r>
    <r>
      <rPr>
        <sz val="9"/>
        <rFont val="宋体"/>
        <charset val="134"/>
      </rPr>
      <t>，占</t>
    </r>
    <r>
      <rPr>
        <sz val="9"/>
        <rFont val="Times New Roman"/>
        <charset val="134"/>
      </rPr>
      <t>1250</t>
    </r>
    <r>
      <rPr>
        <sz val="9"/>
        <rFont val="宋体"/>
        <charset val="134"/>
      </rPr>
      <t>名受助人员的</t>
    </r>
    <r>
      <rPr>
        <sz val="9"/>
        <rFont val="Times New Roman"/>
        <charset val="134"/>
      </rPr>
      <t>0.24%</t>
    </r>
    <r>
      <rPr>
        <sz val="9"/>
        <rFont val="宋体"/>
        <charset val="134"/>
      </rPr>
      <t>，调查误差率为</t>
    </r>
    <r>
      <rPr>
        <sz val="9"/>
        <rFont val="Times New Roman"/>
        <charset val="134"/>
      </rPr>
      <t>0.24%</t>
    </r>
    <r>
      <rPr>
        <sz val="9"/>
        <rFont val="宋体"/>
        <charset val="134"/>
      </rPr>
      <t>。</t>
    </r>
    <r>
      <rPr>
        <sz val="9"/>
        <rFont val="Times New Roman"/>
        <charset val="134"/>
      </rPr>
      <t xml:space="preserve">
</t>
    </r>
  </si>
  <si>
    <r>
      <rPr>
        <sz val="10"/>
        <rFont val="宋体"/>
        <charset val="134"/>
      </rPr>
      <t>调查问卷</t>
    </r>
    <r>
      <rPr>
        <sz val="10"/>
        <rFont val="Times New Roman"/>
        <charset val="134"/>
      </rPr>
      <t>1-1~2</t>
    </r>
    <r>
      <rPr>
        <sz val="10"/>
        <rFont val="宋体"/>
        <charset val="134"/>
      </rPr>
      <t>，</t>
    </r>
    <r>
      <rPr>
        <sz val="10"/>
        <rFont val="Times New Roman"/>
        <charset val="134"/>
      </rPr>
      <t xml:space="preserve">
</t>
    </r>
    <r>
      <rPr>
        <sz val="10"/>
        <rFont val="宋体"/>
        <charset val="134"/>
      </rPr>
      <t>调查表、登记表、发放表</t>
    </r>
  </si>
  <si>
    <r>
      <rPr>
        <sz val="10"/>
        <rFont val="宋体"/>
        <charset val="134"/>
      </rPr>
      <t>合同执行有效性（</t>
    </r>
    <r>
      <rPr>
        <sz val="10"/>
        <rFont val="Times New Roman"/>
        <charset val="134"/>
      </rPr>
      <t>3</t>
    </r>
    <r>
      <rPr>
        <sz val="10"/>
        <rFont val="宋体"/>
        <charset val="134"/>
      </rPr>
      <t>分）</t>
    </r>
  </si>
  <si>
    <r>
      <rPr>
        <sz val="9"/>
        <rFont val="宋体"/>
        <charset val="134"/>
      </rPr>
      <t>服务企业应按合同要求，辅助器具配送到家，并进行安装，指导使用</t>
    </r>
  </si>
  <si>
    <r>
      <rPr>
        <sz val="9"/>
        <rFont val="宋体"/>
        <charset val="134"/>
      </rPr>
      <t>全部配送到家得</t>
    </r>
    <r>
      <rPr>
        <sz val="9"/>
        <rFont val="Times New Roman"/>
        <charset val="134"/>
      </rPr>
      <t>3</t>
    </r>
    <r>
      <rPr>
        <sz val="9"/>
        <rFont val="宋体"/>
        <charset val="134"/>
      </rPr>
      <t>分，存在一户未配送到家扣</t>
    </r>
    <r>
      <rPr>
        <sz val="9"/>
        <rFont val="Times New Roman"/>
        <charset val="134"/>
      </rPr>
      <t>0.2</t>
    </r>
    <r>
      <rPr>
        <sz val="9"/>
        <rFont val="宋体"/>
        <charset val="134"/>
      </rPr>
      <t>分；扣完为止</t>
    </r>
  </si>
  <si>
    <r>
      <rPr>
        <sz val="9"/>
        <rFont val="宋体"/>
        <charset val="134"/>
      </rPr>
      <t>对抽样的</t>
    </r>
    <r>
      <rPr>
        <sz val="9"/>
        <rFont val="Times New Roman"/>
        <charset val="134"/>
      </rPr>
      <t>182</t>
    </r>
    <r>
      <rPr>
        <sz val="9"/>
        <rFont val="宋体"/>
        <charset val="134"/>
      </rPr>
      <t>名残疾人发放调查问卷，根据调查问卷反映，送到家并安装好的</t>
    </r>
    <r>
      <rPr>
        <sz val="9"/>
        <rFont val="Times New Roman"/>
        <charset val="134"/>
      </rPr>
      <t>83</t>
    </r>
    <r>
      <rPr>
        <sz val="9"/>
        <rFont val="宋体"/>
        <charset val="134"/>
      </rPr>
      <t>户，配送残疾人家属自己安装的</t>
    </r>
    <r>
      <rPr>
        <sz val="9"/>
        <rFont val="Times New Roman"/>
        <charset val="134"/>
      </rPr>
      <t>5</t>
    </r>
    <r>
      <rPr>
        <sz val="9"/>
        <rFont val="宋体"/>
        <charset val="134"/>
      </rPr>
      <t>户，残疾人家属领取并安装的</t>
    </r>
    <r>
      <rPr>
        <sz val="9"/>
        <rFont val="Times New Roman"/>
        <charset val="134"/>
      </rPr>
      <t>87</t>
    </r>
    <r>
      <rPr>
        <sz val="9"/>
        <rFont val="宋体"/>
        <charset val="134"/>
      </rPr>
      <t>户，残疾人家属领取厂家安装</t>
    </r>
    <r>
      <rPr>
        <sz val="9"/>
        <rFont val="Times New Roman"/>
        <charset val="134"/>
      </rPr>
      <t>7</t>
    </r>
    <r>
      <rPr>
        <sz val="9"/>
        <rFont val="宋体"/>
        <charset val="134"/>
      </rPr>
      <t>户，未完全送货到家并安装好。</t>
    </r>
  </si>
  <si>
    <r>
      <rPr>
        <sz val="10"/>
        <rFont val="宋体"/>
        <charset val="134"/>
      </rPr>
      <t>伤害的情况报告</t>
    </r>
    <r>
      <rPr>
        <sz val="10"/>
        <rFont val="Times New Roman"/>
        <charset val="134"/>
      </rPr>
      <t xml:space="preserve">
</t>
    </r>
    <r>
      <rPr>
        <sz val="10"/>
        <rFont val="宋体"/>
        <charset val="134"/>
      </rPr>
      <t>区县</t>
    </r>
    <r>
      <rPr>
        <sz val="10"/>
        <rFont val="Times New Roman"/>
        <charset val="134"/>
      </rPr>
      <t>-</t>
    </r>
    <r>
      <rPr>
        <sz val="10"/>
        <rFont val="宋体"/>
        <charset val="134"/>
      </rPr>
      <t>调查问卷</t>
    </r>
    <r>
      <rPr>
        <sz val="10"/>
        <rFont val="Times New Roman"/>
        <charset val="134"/>
      </rPr>
      <t>1-3</t>
    </r>
  </si>
  <si>
    <r>
      <rPr>
        <sz val="10"/>
        <rFont val="宋体"/>
        <charset val="134"/>
      </rPr>
      <t>项目产出（</t>
    </r>
    <r>
      <rPr>
        <sz val="10"/>
        <rFont val="Times New Roman"/>
        <charset val="134"/>
      </rPr>
      <t>30</t>
    </r>
    <r>
      <rPr>
        <sz val="10"/>
        <rFont val="宋体"/>
        <charset val="134"/>
      </rPr>
      <t>分）</t>
    </r>
  </si>
  <si>
    <r>
      <rPr>
        <sz val="10"/>
        <rFont val="宋体"/>
        <charset val="134"/>
      </rPr>
      <t>任务完成量（</t>
    </r>
    <r>
      <rPr>
        <sz val="10"/>
        <rFont val="Times New Roman"/>
        <charset val="134"/>
      </rPr>
      <t>10</t>
    </r>
    <r>
      <rPr>
        <sz val="10"/>
        <rFont val="宋体"/>
        <charset val="134"/>
      </rPr>
      <t>分）</t>
    </r>
  </si>
  <si>
    <r>
      <rPr>
        <sz val="10"/>
        <rFont val="宋体"/>
        <charset val="134"/>
      </rPr>
      <t>辅助器具适配人数（</t>
    </r>
    <r>
      <rPr>
        <sz val="10"/>
        <rFont val="Times New Roman"/>
        <charset val="134"/>
      </rPr>
      <t>10</t>
    </r>
    <r>
      <rPr>
        <sz val="10"/>
        <rFont val="宋体"/>
        <charset val="134"/>
      </rPr>
      <t>分）</t>
    </r>
  </si>
  <si>
    <r>
      <rPr>
        <sz val="9"/>
        <rFont val="宋体"/>
        <charset val="134"/>
      </rPr>
      <t>各区县总的辅助器具适配人数是否达到计划的</t>
    </r>
    <r>
      <rPr>
        <sz val="9"/>
        <rFont val="Times New Roman"/>
        <charset val="134"/>
      </rPr>
      <t>1000</t>
    </r>
    <r>
      <rPr>
        <sz val="9"/>
        <rFont val="宋体"/>
        <charset val="134"/>
      </rPr>
      <t>人</t>
    </r>
  </si>
  <si>
    <r>
      <rPr>
        <sz val="9"/>
        <rFont val="宋体"/>
        <charset val="134"/>
      </rPr>
      <t>取得发放表，汇总计算辅助器具适配人数，达到和超过计划适配人数得</t>
    </r>
    <r>
      <rPr>
        <sz val="9"/>
        <rFont val="Times New Roman"/>
        <charset val="134"/>
      </rPr>
      <t>10</t>
    </r>
    <r>
      <rPr>
        <sz val="9"/>
        <rFont val="宋体"/>
        <charset val="134"/>
      </rPr>
      <t>分；低于计划人数，得</t>
    </r>
    <r>
      <rPr>
        <sz val="9"/>
        <rFont val="Times New Roman"/>
        <charset val="134"/>
      </rPr>
      <t>0</t>
    </r>
    <r>
      <rPr>
        <sz val="9"/>
        <rFont val="宋体"/>
        <charset val="134"/>
      </rPr>
      <t>分；</t>
    </r>
  </si>
  <si>
    <r>
      <rPr>
        <sz val="9"/>
        <rFont val="Times New Roman"/>
        <charset val="134"/>
      </rPr>
      <t>8</t>
    </r>
    <r>
      <rPr>
        <sz val="9"/>
        <rFont val="宋体"/>
        <charset val="134"/>
      </rPr>
      <t>个区县辅助器具适配人数总计为</t>
    </r>
    <r>
      <rPr>
        <sz val="9"/>
        <rFont val="Times New Roman"/>
        <charset val="134"/>
      </rPr>
      <t>1250</t>
    </r>
    <r>
      <rPr>
        <sz val="9"/>
        <rFont val="宋体"/>
        <charset val="134"/>
      </rPr>
      <t>人，超适配人数</t>
    </r>
    <r>
      <rPr>
        <sz val="9"/>
        <rFont val="Times New Roman"/>
        <charset val="134"/>
      </rPr>
      <t>1000</t>
    </r>
    <r>
      <rPr>
        <sz val="9"/>
        <rFont val="宋体"/>
        <charset val="134"/>
      </rPr>
      <t>人的计划人数，得</t>
    </r>
    <r>
      <rPr>
        <sz val="9"/>
        <rFont val="Times New Roman"/>
        <charset val="134"/>
      </rPr>
      <t>10</t>
    </r>
    <r>
      <rPr>
        <sz val="9"/>
        <rFont val="宋体"/>
        <charset val="134"/>
      </rPr>
      <t>分。</t>
    </r>
    <r>
      <rPr>
        <sz val="9"/>
        <rFont val="Times New Roman"/>
        <charset val="134"/>
      </rPr>
      <t xml:space="preserve">
</t>
    </r>
  </si>
  <si>
    <r>
      <rPr>
        <sz val="10"/>
        <rFont val="宋体"/>
        <charset val="134"/>
      </rPr>
      <t>区县</t>
    </r>
    <r>
      <rPr>
        <sz val="10"/>
        <rFont val="Times New Roman"/>
        <charset val="134"/>
      </rPr>
      <t>-</t>
    </r>
    <r>
      <rPr>
        <sz val="10"/>
        <rFont val="宋体"/>
        <charset val="134"/>
      </rPr>
      <t>发放记录</t>
    </r>
  </si>
  <si>
    <r>
      <rPr>
        <sz val="10"/>
        <rFont val="宋体"/>
        <charset val="134"/>
      </rPr>
      <t>质量达标（</t>
    </r>
    <r>
      <rPr>
        <sz val="10"/>
        <rFont val="Times New Roman"/>
        <charset val="134"/>
      </rPr>
      <t>10</t>
    </r>
    <r>
      <rPr>
        <sz val="10"/>
        <rFont val="宋体"/>
        <charset val="134"/>
      </rPr>
      <t>分）</t>
    </r>
  </si>
  <si>
    <r>
      <rPr>
        <sz val="10"/>
        <rFont val="宋体"/>
        <charset val="134"/>
      </rPr>
      <t>辅助器具验收履行程序情况（</t>
    </r>
    <r>
      <rPr>
        <sz val="10"/>
        <rFont val="Times New Roman"/>
        <charset val="134"/>
      </rPr>
      <t>3</t>
    </r>
    <r>
      <rPr>
        <sz val="10"/>
        <rFont val="宋体"/>
        <charset val="134"/>
      </rPr>
      <t>分）</t>
    </r>
  </si>
  <si>
    <r>
      <rPr>
        <sz val="9"/>
        <rFont val="宋体"/>
        <charset val="134"/>
      </rPr>
      <t>评价验收程序是否履行到位</t>
    </r>
    <r>
      <rPr>
        <sz val="9"/>
        <rFont val="Times New Roman"/>
        <charset val="134"/>
      </rPr>
      <t xml:space="preserve">
</t>
    </r>
  </si>
  <si>
    <r>
      <rPr>
        <sz val="9"/>
        <rFont val="Times New Roman"/>
        <charset val="134"/>
      </rPr>
      <t>8</t>
    </r>
    <r>
      <rPr>
        <sz val="9"/>
        <rFont val="宋体"/>
        <charset val="134"/>
      </rPr>
      <t>个区县残联辅具验收单或者送货单签收记录完整，得</t>
    </r>
    <r>
      <rPr>
        <sz val="9"/>
        <rFont val="Times New Roman"/>
        <charset val="134"/>
      </rPr>
      <t>3</t>
    </r>
    <r>
      <rPr>
        <sz val="9"/>
        <rFont val="宋体"/>
        <charset val="134"/>
      </rPr>
      <t>分；每发现</t>
    </r>
    <r>
      <rPr>
        <sz val="9"/>
        <rFont val="Times New Roman"/>
        <charset val="134"/>
      </rPr>
      <t>1</t>
    </r>
    <r>
      <rPr>
        <sz val="9"/>
        <rFont val="宋体"/>
        <charset val="134"/>
      </rPr>
      <t>份签收记录不规范、不完整的扣</t>
    </r>
    <r>
      <rPr>
        <sz val="9"/>
        <rFont val="Times New Roman"/>
        <charset val="134"/>
      </rPr>
      <t>0.5</t>
    </r>
    <r>
      <rPr>
        <sz val="9"/>
        <rFont val="宋体"/>
        <charset val="134"/>
      </rPr>
      <t>分，扣完为止。</t>
    </r>
  </si>
  <si>
    <r>
      <rPr>
        <sz val="9"/>
        <rFont val="Times New Roman"/>
        <charset val="134"/>
      </rPr>
      <t>8</t>
    </r>
    <r>
      <rPr>
        <sz val="9"/>
        <rFont val="宋体"/>
        <charset val="134"/>
      </rPr>
      <t>个区基层镇（街道）残联单位人员均对器材收货签收单进行了签收，送货总数量</t>
    </r>
    <r>
      <rPr>
        <sz val="9"/>
        <rFont val="Times New Roman"/>
        <charset val="134"/>
      </rPr>
      <t>2043</t>
    </r>
    <r>
      <rPr>
        <sz val="9"/>
        <rFont val="宋体"/>
        <charset val="134"/>
      </rPr>
      <t>件，</t>
    </r>
    <r>
      <rPr>
        <sz val="9"/>
        <rFont val="Times New Roman"/>
        <charset val="134"/>
      </rPr>
      <t>8</t>
    </r>
    <r>
      <rPr>
        <sz val="9"/>
        <rFont val="宋体"/>
        <charset val="134"/>
      </rPr>
      <t>个区县残疾人联合会设备验收单，盖章齐全。</t>
    </r>
  </si>
  <si>
    <r>
      <rPr>
        <sz val="10"/>
        <rFont val="宋体"/>
        <charset val="134"/>
      </rPr>
      <t>区县</t>
    </r>
    <r>
      <rPr>
        <sz val="10"/>
        <rFont val="Times New Roman"/>
        <charset val="134"/>
      </rPr>
      <t>-</t>
    </r>
    <r>
      <rPr>
        <sz val="10"/>
        <rFont val="宋体"/>
        <charset val="134"/>
      </rPr>
      <t>收货验收单</t>
    </r>
    <r>
      <rPr>
        <sz val="10"/>
        <rFont val="Times New Roman"/>
        <charset val="134"/>
      </rPr>
      <t xml:space="preserve">
</t>
    </r>
    <r>
      <rPr>
        <sz val="10"/>
        <rFont val="宋体"/>
        <charset val="134"/>
      </rPr>
      <t>区县</t>
    </r>
    <r>
      <rPr>
        <sz val="10"/>
        <rFont val="Times New Roman"/>
        <charset val="134"/>
      </rPr>
      <t>-</t>
    </r>
    <r>
      <rPr>
        <sz val="10"/>
        <rFont val="宋体"/>
        <charset val="134"/>
      </rPr>
      <t>收货签收单、采购合同补充合同</t>
    </r>
  </si>
  <si>
    <r>
      <rPr>
        <sz val="10"/>
        <rFont val="宋体"/>
        <charset val="134"/>
      </rPr>
      <t>发放与调查结果的一致性（</t>
    </r>
    <r>
      <rPr>
        <sz val="10"/>
        <rFont val="Times New Roman"/>
        <charset val="134"/>
      </rPr>
      <t>3</t>
    </r>
    <r>
      <rPr>
        <sz val="10"/>
        <rFont val="宋体"/>
        <charset val="134"/>
      </rPr>
      <t>分）</t>
    </r>
  </si>
  <si>
    <r>
      <rPr>
        <sz val="9"/>
        <rFont val="宋体"/>
        <charset val="134"/>
      </rPr>
      <t>残疾人实际收到的器材与需求入户调查表、登记表所需器材是否一致</t>
    </r>
  </si>
  <si>
    <r>
      <rPr>
        <sz val="9"/>
        <rFont val="宋体"/>
        <charset val="134"/>
      </rPr>
      <t>残疾人实际收到的器材与需求入户调查表、登记表所需器材是否一致</t>
    </r>
    <r>
      <rPr>
        <sz val="9"/>
        <rFont val="Times New Roman"/>
        <charset val="134"/>
      </rPr>
      <t>(3</t>
    </r>
    <r>
      <rPr>
        <sz val="9"/>
        <rFont val="宋体"/>
        <charset val="134"/>
      </rPr>
      <t>分</t>
    </r>
    <r>
      <rPr>
        <sz val="9"/>
        <rFont val="Times New Roman"/>
        <charset val="134"/>
      </rPr>
      <t xml:space="preserve">)
</t>
    </r>
    <r>
      <rPr>
        <sz val="9"/>
        <rFont val="宋体"/>
        <charset val="134"/>
      </rPr>
      <t>一致性比例</t>
    </r>
    <r>
      <rPr>
        <sz val="9"/>
        <rFont val="Times New Roman"/>
        <charset val="134"/>
      </rPr>
      <t>=100%</t>
    </r>
    <r>
      <rPr>
        <sz val="9"/>
        <rFont val="宋体"/>
        <charset val="134"/>
      </rPr>
      <t>，得</t>
    </r>
    <r>
      <rPr>
        <sz val="9"/>
        <rFont val="Times New Roman"/>
        <charset val="134"/>
      </rPr>
      <t>3</t>
    </r>
    <r>
      <rPr>
        <sz val="9"/>
        <rFont val="宋体"/>
        <charset val="134"/>
      </rPr>
      <t>分；</t>
    </r>
    <r>
      <rPr>
        <sz val="9"/>
        <rFont val="Times New Roman"/>
        <charset val="134"/>
      </rPr>
      <t xml:space="preserve">
</t>
    </r>
    <r>
      <rPr>
        <sz val="9"/>
        <rFont val="宋体"/>
        <charset val="134"/>
      </rPr>
      <t>一致性比例</t>
    </r>
    <r>
      <rPr>
        <sz val="9"/>
        <rFont val="Times New Roman"/>
        <charset val="134"/>
      </rPr>
      <t>&lt;100%</t>
    </r>
    <r>
      <rPr>
        <sz val="9"/>
        <rFont val="宋体"/>
        <charset val="134"/>
      </rPr>
      <t>，得</t>
    </r>
    <r>
      <rPr>
        <sz val="9"/>
        <rFont val="Times New Roman"/>
        <charset val="134"/>
      </rPr>
      <t>0</t>
    </r>
    <r>
      <rPr>
        <sz val="9"/>
        <rFont val="宋体"/>
        <charset val="134"/>
      </rPr>
      <t>分</t>
    </r>
    <r>
      <rPr>
        <sz val="9"/>
        <rFont val="Times New Roman"/>
        <charset val="134"/>
      </rPr>
      <t xml:space="preserve">
*</t>
    </r>
    <r>
      <rPr>
        <sz val="9"/>
        <rFont val="宋体"/>
        <charset val="134"/>
      </rPr>
      <t>一致性比例</t>
    </r>
    <r>
      <rPr>
        <sz val="9"/>
        <rFont val="Times New Roman"/>
        <charset val="134"/>
      </rPr>
      <t>=</t>
    </r>
    <r>
      <rPr>
        <sz val="9"/>
        <rFont val="宋体"/>
        <charset val="134"/>
      </rPr>
      <t>需求调查器材与实际收到器材差异</t>
    </r>
    <r>
      <rPr>
        <sz val="9"/>
        <rFont val="Times New Roman"/>
        <charset val="134"/>
      </rPr>
      <t>/</t>
    </r>
    <r>
      <rPr>
        <sz val="9"/>
        <rFont val="宋体"/>
        <charset val="134"/>
      </rPr>
      <t>样本数</t>
    </r>
  </si>
  <si>
    <r>
      <rPr>
        <sz val="9"/>
        <rFont val="宋体"/>
        <charset val="134"/>
      </rPr>
      <t>对抽样的</t>
    </r>
    <r>
      <rPr>
        <sz val="9"/>
        <rFont val="Times New Roman"/>
        <charset val="134"/>
      </rPr>
      <t>182</t>
    </r>
    <r>
      <rPr>
        <sz val="9"/>
        <rFont val="宋体"/>
        <charset val="134"/>
      </rPr>
      <t>名入户调查对象，审核了</t>
    </r>
    <r>
      <rPr>
        <sz val="9"/>
        <rFont val="Times New Roman"/>
        <charset val="134"/>
      </rPr>
      <t>“</t>
    </r>
    <r>
      <rPr>
        <sz val="9"/>
        <rFont val="宋体"/>
        <charset val="134"/>
      </rPr>
      <t>重度残疾人辅助器具适配项目需求入户调查表</t>
    </r>
    <r>
      <rPr>
        <sz val="9"/>
        <rFont val="Times New Roman"/>
        <charset val="134"/>
      </rPr>
      <t>”</t>
    </r>
    <r>
      <rPr>
        <sz val="9"/>
        <rFont val="宋体"/>
        <charset val="134"/>
      </rPr>
      <t>并结合现场调查残疾人实际收到的辅助器具等资料，残疾人实际收到的辅助器具与原始需求入户调查表上所列辅助器具一致的有</t>
    </r>
    <r>
      <rPr>
        <sz val="9"/>
        <rFont val="Times New Roman"/>
        <charset val="134"/>
      </rPr>
      <t>182</t>
    </r>
    <r>
      <rPr>
        <sz val="9"/>
        <rFont val="宋体"/>
        <charset val="134"/>
      </rPr>
      <t>人</t>
    </r>
    <r>
      <rPr>
        <sz val="9"/>
        <rFont val="Times New Roman"/>
        <charset val="134"/>
      </rPr>
      <t>(</t>
    </r>
    <r>
      <rPr>
        <sz val="9"/>
        <rFont val="宋体"/>
        <charset val="134"/>
      </rPr>
      <t>占比</t>
    </r>
    <r>
      <rPr>
        <sz val="9"/>
        <rFont val="Times New Roman"/>
        <charset val="134"/>
      </rPr>
      <t>100%)</t>
    </r>
    <r>
      <rPr>
        <sz val="9"/>
        <rFont val="宋体"/>
        <charset val="134"/>
      </rPr>
      <t>，得</t>
    </r>
    <r>
      <rPr>
        <sz val="9"/>
        <rFont val="Times New Roman"/>
        <charset val="134"/>
      </rPr>
      <t>3</t>
    </r>
    <r>
      <rPr>
        <sz val="9"/>
        <rFont val="宋体"/>
        <charset val="134"/>
      </rPr>
      <t>分。</t>
    </r>
  </si>
  <si>
    <r>
      <rPr>
        <sz val="10"/>
        <rFont val="宋体"/>
        <charset val="134"/>
      </rPr>
      <t>区县</t>
    </r>
    <r>
      <rPr>
        <sz val="10"/>
        <rFont val="Times New Roman"/>
        <charset val="134"/>
      </rPr>
      <t>-</t>
    </r>
    <r>
      <rPr>
        <sz val="10"/>
        <rFont val="宋体"/>
        <charset val="134"/>
      </rPr>
      <t>发放领取表及登记表、调查问卷</t>
    </r>
    <r>
      <rPr>
        <sz val="10"/>
        <rFont val="Times New Roman"/>
        <charset val="134"/>
      </rPr>
      <t>1-2</t>
    </r>
  </si>
  <si>
    <r>
      <rPr>
        <sz val="10"/>
        <rFont val="宋体"/>
        <charset val="134"/>
      </rPr>
      <t>辅助器具验收达标情况（</t>
    </r>
    <r>
      <rPr>
        <sz val="10"/>
        <rFont val="Times New Roman"/>
        <charset val="134"/>
      </rPr>
      <t>4</t>
    </r>
    <r>
      <rPr>
        <sz val="10"/>
        <rFont val="宋体"/>
        <charset val="134"/>
      </rPr>
      <t>分）</t>
    </r>
  </si>
  <si>
    <r>
      <rPr>
        <sz val="9"/>
        <rFont val="宋体"/>
        <charset val="134"/>
      </rPr>
      <t>服务企业提供的重度残疾人辅助器具适配产品是否存在质量问题</t>
    </r>
  </si>
  <si>
    <r>
      <rPr>
        <sz val="9"/>
        <rFont val="宋体"/>
        <charset val="134"/>
      </rPr>
      <t>产品合格率在</t>
    </r>
    <r>
      <rPr>
        <sz val="9"/>
        <rFont val="Times New Roman"/>
        <charset val="134"/>
      </rPr>
      <t>100%</t>
    </r>
    <r>
      <rPr>
        <sz val="9"/>
        <rFont val="宋体"/>
        <charset val="134"/>
      </rPr>
      <t>以上的，得</t>
    </r>
    <r>
      <rPr>
        <sz val="9"/>
        <rFont val="Times New Roman"/>
        <charset val="134"/>
      </rPr>
      <t>4</t>
    </r>
    <r>
      <rPr>
        <sz val="9"/>
        <rFont val="宋体"/>
        <charset val="134"/>
      </rPr>
      <t>分；产品合格率</t>
    </r>
    <r>
      <rPr>
        <sz val="9"/>
        <rFont val="Times New Roman"/>
        <charset val="134"/>
      </rPr>
      <t>&lt;100%</t>
    </r>
    <r>
      <rPr>
        <sz val="9"/>
        <rFont val="宋体"/>
        <charset val="134"/>
      </rPr>
      <t>且</t>
    </r>
    <r>
      <rPr>
        <sz val="9"/>
        <rFont val="Times New Roman"/>
        <charset val="134"/>
      </rPr>
      <t>≥90%</t>
    </r>
    <r>
      <rPr>
        <sz val="9"/>
        <rFont val="宋体"/>
        <charset val="134"/>
      </rPr>
      <t>，得分</t>
    </r>
    <r>
      <rPr>
        <sz val="9"/>
        <rFont val="Times New Roman"/>
        <charset val="134"/>
      </rPr>
      <t>=</t>
    </r>
    <r>
      <rPr>
        <sz val="9"/>
        <rFont val="宋体"/>
        <charset val="134"/>
      </rPr>
      <t>（产品合格率</t>
    </r>
    <r>
      <rPr>
        <sz val="9"/>
        <rFont val="Times New Roman"/>
        <charset val="134"/>
      </rPr>
      <t>-90%</t>
    </r>
    <r>
      <rPr>
        <sz val="9"/>
        <rFont val="宋体"/>
        <charset val="134"/>
      </rPr>
      <t>）</t>
    </r>
    <r>
      <rPr>
        <sz val="9"/>
        <rFont val="Times New Roman"/>
        <charset val="134"/>
      </rPr>
      <t>/(100%-90%)*4</t>
    </r>
    <r>
      <rPr>
        <sz val="9"/>
        <rFont val="宋体"/>
        <charset val="134"/>
      </rPr>
      <t>；</t>
    </r>
    <r>
      <rPr>
        <sz val="9"/>
        <rFont val="Times New Roman"/>
        <charset val="134"/>
      </rPr>
      <t xml:space="preserve">
</t>
    </r>
    <r>
      <rPr>
        <sz val="9"/>
        <rFont val="宋体"/>
        <charset val="134"/>
      </rPr>
      <t>产品合格率</t>
    </r>
    <r>
      <rPr>
        <sz val="9"/>
        <rFont val="Times New Roman"/>
        <charset val="134"/>
      </rPr>
      <t>&lt;90%</t>
    </r>
    <r>
      <rPr>
        <sz val="9"/>
        <rFont val="宋体"/>
        <charset val="134"/>
      </rPr>
      <t>得</t>
    </r>
    <r>
      <rPr>
        <sz val="9"/>
        <rFont val="Times New Roman"/>
        <charset val="134"/>
      </rPr>
      <t>0</t>
    </r>
    <r>
      <rPr>
        <sz val="9"/>
        <rFont val="宋体"/>
        <charset val="134"/>
      </rPr>
      <t>分</t>
    </r>
  </si>
  <si>
    <r>
      <rPr>
        <sz val="9"/>
        <rFont val="宋体"/>
        <charset val="134"/>
      </rPr>
      <t>抽查的</t>
    </r>
    <r>
      <rPr>
        <sz val="9"/>
        <rFont val="Times New Roman"/>
        <charset val="134"/>
      </rPr>
      <t>182</t>
    </r>
    <r>
      <rPr>
        <sz val="9"/>
        <rFont val="宋体"/>
        <charset val="134"/>
      </rPr>
      <t>户残疾人调查问卷反映，反映产品存在质量问题的有</t>
    </r>
    <r>
      <rPr>
        <sz val="9"/>
        <rFont val="Times New Roman"/>
        <charset val="134"/>
      </rPr>
      <t>2</t>
    </r>
    <r>
      <rPr>
        <sz val="9"/>
        <rFont val="宋体"/>
        <charset val="134"/>
      </rPr>
      <t>人，产品合格率</t>
    </r>
    <r>
      <rPr>
        <sz val="9"/>
        <rFont val="Times New Roman"/>
        <charset val="134"/>
      </rPr>
      <t>98.9%</t>
    </r>
    <r>
      <rPr>
        <sz val="9"/>
        <rFont val="宋体"/>
        <charset val="134"/>
      </rPr>
      <t>，得</t>
    </r>
    <r>
      <rPr>
        <sz val="9"/>
        <rFont val="Times New Roman"/>
        <charset val="134"/>
      </rPr>
      <t>3.2</t>
    </r>
    <r>
      <rPr>
        <sz val="9"/>
        <rFont val="宋体"/>
        <charset val="134"/>
      </rPr>
      <t>分。</t>
    </r>
  </si>
  <si>
    <r>
      <rPr>
        <sz val="10"/>
        <rFont val="宋体"/>
        <charset val="134"/>
      </rPr>
      <t>调查问卷</t>
    </r>
    <r>
      <rPr>
        <sz val="10"/>
        <rFont val="Times New Roman"/>
        <charset val="134"/>
      </rPr>
      <t>1-4</t>
    </r>
  </si>
  <si>
    <r>
      <rPr>
        <sz val="10"/>
        <rFont val="宋体"/>
        <charset val="134"/>
      </rPr>
      <t>时效达标率（</t>
    </r>
    <r>
      <rPr>
        <sz val="10"/>
        <rFont val="Times New Roman"/>
        <charset val="134"/>
      </rPr>
      <t>10</t>
    </r>
    <r>
      <rPr>
        <sz val="10"/>
        <rFont val="宋体"/>
        <charset val="134"/>
      </rPr>
      <t>分）</t>
    </r>
  </si>
  <si>
    <r>
      <rPr>
        <sz val="10"/>
        <rFont val="宋体"/>
        <charset val="134"/>
      </rPr>
      <t>入户配送及指导时限（</t>
    </r>
    <r>
      <rPr>
        <sz val="10"/>
        <rFont val="Times New Roman"/>
        <charset val="134"/>
      </rPr>
      <t>10</t>
    </r>
    <r>
      <rPr>
        <sz val="10"/>
        <rFont val="宋体"/>
        <charset val="134"/>
      </rPr>
      <t>分）</t>
    </r>
  </si>
  <si>
    <r>
      <rPr>
        <sz val="9"/>
        <rFont val="Times New Roman"/>
        <charset val="134"/>
      </rPr>
      <t>2021</t>
    </r>
    <r>
      <rPr>
        <sz val="9"/>
        <rFont val="宋体"/>
        <charset val="134"/>
      </rPr>
      <t>年</t>
    </r>
    <r>
      <rPr>
        <sz val="9"/>
        <rFont val="Times New Roman"/>
        <charset val="134"/>
      </rPr>
      <t>11</t>
    </r>
    <r>
      <rPr>
        <sz val="9"/>
        <rFont val="宋体"/>
        <charset val="134"/>
      </rPr>
      <t>月底完成</t>
    </r>
    <r>
      <rPr>
        <sz val="9"/>
        <rFont val="Times New Roman"/>
        <charset val="134"/>
      </rPr>
      <t>1000</t>
    </r>
    <r>
      <rPr>
        <sz val="9"/>
        <rFont val="宋体"/>
        <charset val="134"/>
      </rPr>
      <t>户残疾人重度残疾人辅助器具适配项目的辅具送达入户及服务指导</t>
    </r>
  </si>
  <si>
    <r>
      <rPr>
        <sz val="9"/>
        <rFont val="宋体"/>
        <charset val="134"/>
      </rPr>
      <t>辅助器具配送时间在</t>
    </r>
    <r>
      <rPr>
        <sz val="9"/>
        <rFont val="Times New Roman"/>
        <charset val="134"/>
      </rPr>
      <t>2021</t>
    </r>
    <r>
      <rPr>
        <sz val="9"/>
        <rFont val="宋体"/>
        <charset val="134"/>
      </rPr>
      <t>年</t>
    </r>
    <r>
      <rPr>
        <sz val="9"/>
        <rFont val="Times New Roman"/>
        <charset val="134"/>
      </rPr>
      <t>11</t>
    </r>
    <r>
      <rPr>
        <sz val="9"/>
        <rFont val="宋体"/>
        <charset val="134"/>
      </rPr>
      <t>月</t>
    </r>
    <r>
      <rPr>
        <sz val="9"/>
        <rFont val="Times New Roman"/>
        <charset val="134"/>
      </rPr>
      <t>30</t>
    </r>
    <r>
      <rPr>
        <sz val="9"/>
        <rFont val="宋体"/>
        <charset val="134"/>
      </rPr>
      <t>日之前（含</t>
    </r>
    <r>
      <rPr>
        <sz val="9"/>
        <rFont val="Times New Roman"/>
        <charset val="134"/>
      </rPr>
      <t>11</t>
    </r>
    <r>
      <rPr>
        <sz val="9"/>
        <rFont val="宋体"/>
        <charset val="134"/>
      </rPr>
      <t>月</t>
    </r>
    <r>
      <rPr>
        <sz val="9"/>
        <rFont val="Times New Roman"/>
        <charset val="134"/>
      </rPr>
      <t>30</t>
    </r>
    <r>
      <rPr>
        <sz val="9"/>
        <rFont val="宋体"/>
        <charset val="134"/>
      </rPr>
      <t>日）完成的数量占总发放数量的比例（发放及时率）为</t>
    </r>
    <r>
      <rPr>
        <sz val="9"/>
        <rFont val="Times New Roman"/>
        <charset val="134"/>
      </rPr>
      <t>100%</t>
    </r>
    <r>
      <rPr>
        <sz val="9"/>
        <rFont val="宋体"/>
        <charset val="134"/>
      </rPr>
      <t>，得</t>
    </r>
    <r>
      <rPr>
        <sz val="9"/>
        <rFont val="Times New Roman"/>
        <charset val="134"/>
      </rPr>
      <t>10</t>
    </r>
    <r>
      <rPr>
        <sz val="9"/>
        <rFont val="宋体"/>
        <charset val="134"/>
      </rPr>
      <t>分；</t>
    </r>
    <r>
      <rPr>
        <sz val="9"/>
        <rFont val="Times New Roman"/>
        <charset val="134"/>
      </rPr>
      <t xml:space="preserve">
</t>
    </r>
    <r>
      <rPr>
        <sz val="9"/>
        <rFont val="宋体"/>
        <charset val="134"/>
      </rPr>
      <t>发放及时率</t>
    </r>
    <r>
      <rPr>
        <sz val="9"/>
        <rFont val="Times New Roman"/>
        <charset val="134"/>
      </rPr>
      <t>&lt;100%</t>
    </r>
    <r>
      <rPr>
        <sz val="9"/>
        <rFont val="宋体"/>
        <charset val="134"/>
      </rPr>
      <t>且</t>
    </r>
    <r>
      <rPr>
        <sz val="9"/>
        <rFont val="Times New Roman"/>
        <charset val="134"/>
      </rPr>
      <t>≥95%</t>
    </r>
    <r>
      <rPr>
        <sz val="9"/>
        <rFont val="宋体"/>
        <charset val="134"/>
      </rPr>
      <t>，得分</t>
    </r>
    <r>
      <rPr>
        <sz val="9"/>
        <rFont val="Times New Roman"/>
        <charset val="134"/>
      </rPr>
      <t>=</t>
    </r>
    <r>
      <rPr>
        <sz val="9"/>
        <rFont val="宋体"/>
        <charset val="134"/>
      </rPr>
      <t>（发放及时率</t>
    </r>
    <r>
      <rPr>
        <sz val="9"/>
        <rFont val="Times New Roman"/>
        <charset val="134"/>
      </rPr>
      <t>-95%</t>
    </r>
    <r>
      <rPr>
        <sz val="9"/>
        <rFont val="宋体"/>
        <charset val="134"/>
      </rPr>
      <t>）</t>
    </r>
    <r>
      <rPr>
        <sz val="9"/>
        <rFont val="Times New Roman"/>
        <charset val="134"/>
      </rPr>
      <t>*100%</t>
    </r>
    <r>
      <rPr>
        <sz val="9"/>
        <rFont val="宋体"/>
        <charset val="134"/>
      </rPr>
      <t>；</t>
    </r>
    <r>
      <rPr>
        <sz val="9"/>
        <rFont val="Times New Roman"/>
        <charset val="134"/>
      </rPr>
      <t xml:space="preserve">
</t>
    </r>
    <r>
      <rPr>
        <sz val="9"/>
        <rFont val="宋体"/>
        <charset val="134"/>
      </rPr>
      <t>发放及时率</t>
    </r>
    <r>
      <rPr>
        <sz val="9"/>
        <rFont val="Times New Roman"/>
        <charset val="134"/>
      </rPr>
      <t>&lt;95%</t>
    </r>
    <r>
      <rPr>
        <sz val="9"/>
        <rFont val="宋体"/>
        <charset val="134"/>
      </rPr>
      <t>得</t>
    </r>
    <r>
      <rPr>
        <sz val="9"/>
        <rFont val="Times New Roman"/>
        <charset val="134"/>
      </rPr>
      <t>0</t>
    </r>
    <r>
      <rPr>
        <sz val="9"/>
        <rFont val="宋体"/>
        <charset val="134"/>
      </rPr>
      <t>分</t>
    </r>
  </si>
  <si>
    <r>
      <rPr>
        <sz val="9"/>
        <rFont val="宋体"/>
        <charset val="134"/>
      </rPr>
      <t>抽查的</t>
    </r>
    <r>
      <rPr>
        <sz val="9"/>
        <rFont val="Times New Roman"/>
        <charset val="134"/>
      </rPr>
      <t>182</t>
    </r>
    <r>
      <rPr>
        <sz val="9"/>
        <rFont val="宋体"/>
        <charset val="134"/>
      </rPr>
      <t>户残疾人调查问卷反映，有</t>
    </r>
    <r>
      <rPr>
        <sz val="9"/>
        <rFont val="Times New Roman"/>
        <charset val="134"/>
      </rPr>
      <t>154</t>
    </r>
    <r>
      <rPr>
        <sz val="9"/>
        <rFont val="宋体"/>
        <charset val="134"/>
      </rPr>
      <t>户在</t>
    </r>
    <r>
      <rPr>
        <sz val="9"/>
        <rFont val="Times New Roman"/>
        <charset val="134"/>
      </rPr>
      <t>2021</t>
    </r>
    <r>
      <rPr>
        <sz val="9"/>
        <rFont val="宋体"/>
        <charset val="134"/>
      </rPr>
      <t>年</t>
    </r>
    <r>
      <rPr>
        <sz val="9"/>
        <rFont val="Times New Roman"/>
        <charset val="134"/>
      </rPr>
      <t>11</t>
    </r>
    <r>
      <rPr>
        <sz val="9"/>
        <rFont val="宋体"/>
        <charset val="134"/>
      </rPr>
      <t>月</t>
    </r>
    <r>
      <rPr>
        <sz val="9"/>
        <rFont val="Times New Roman"/>
        <charset val="134"/>
      </rPr>
      <t>30</t>
    </r>
    <r>
      <rPr>
        <sz val="9"/>
        <rFont val="宋体"/>
        <charset val="134"/>
      </rPr>
      <t>日之前发放到位，有</t>
    </r>
    <r>
      <rPr>
        <sz val="9"/>
        <rFont val="Times New Roman"/>
        <charset val="134"/>
      </rPr>
      <t>28</t>
    </r>
    <r>
      <rPr>
        <sz val="9"/>
        <rFont val="宋体"/>
        <charset val="134"/>
      </rPr>
      <t>户产品发放在</t>
    </r>
    <r>
      <rPr>
        <sz val="9"/>
        <rFont val="Times New Roman"/>
        <charset val="134"/>
      </rPr>
      <t>2021</t>
    </r>
    <r>
      <rPr>
        <sz val="9"/>
        <rFont val="宋体"/>
        <charset val="134"/>
      </rPr>
      <t>年</t>
    </r>
    <r>
      <rPr>
        <sz val="9"/>
        <rFont val="Times New Roman"/>
        <charset val="134"/>
      </rPr>
      <t>11</t>
    </r>
    <r>
      <rPr>
        <sz val="9"/>
        <rFont val="宋体"/>
        <charset val="134"/>
      </rPr>
      <t>月</t>
    </r>
    <r>
      <rPr>
        <sz val="9"/>
        <rFont val="Times New Roman"/>
        <charset val="134"/>
      </rPr>
      <t>30</t>
    </r>
    <r>
      <rPr>
        <sz val="9"/>
        <rFont val="宋体"/>
        <charset val="134"/>
      </rPr>
      <t>日之后，发放及时率为</t>
    </r>
    <r>
      <rPr>
        <sz val="9"/>
        <rFont val="Times New Roman"/>
        <charset val="134"/>
      </rPr>
      <t>84.62%</t>
    </r>
    <r>
      <rPr>
        <sz val="9"/>
        <rFont val="宋体"/>
        <charset val="134"/>
      </rPr>
      <t>，发放不及时，得</t>
    </r>
    <r>
      <rPr>
        <sz val="9"/>
        <rFont val="Times New Roman"/>
        <charset val="134"/>
      </rPr>
      <t>0</t>
    </r>
    <r>
      <rPr>
        <sz val="9"/>
        <rFont val="宋体"/>
        <charset val="134"/>
      </rPr>
      <t>分。</t>
    </r>
  </si>
  <si>
    <r>
      <rPr>
        <sz val="10"/>
        <rFont val="宋体"/>
        <charset val="134"/>
      </rPr>
      <t>区县</t>
    </r>
    <r>
      <rPr>
        <sz val="10"/>
        <rFont val="Times New Roman"/>
        <charset val="134"/>
      </rPr>
      <t>-</t>
    </r>
    <r>
      <rPr>
        <sz val="10"/>
        <rFont val="宋体"/>
        <charset val="134"/>
      </rPr>
      <t>到货签收记录</t>
    </r>
    <r>
      <rPr>
        <sz val="10"/>
        <rFont val="Times New Roman"/>
        <charset val="134"/>
      </rPr>
      <t xml:space="preserve">
</t>
    </r>
    <r>
      <rPr>
        <sz val="10"/>
        <rFont val="宋体"/>
        <charset val="134"/>
      </rPr>
      <t>调查问卷</t>
    </r>
    <r>
      <rPr>
        <sz val="10"/>
        <rFont val="Times New Roman"/>
        <charset val="134"/>
      </rPr>
      <t>1-10</t>
    </r>
  </si>
  <si>
    <r>
      <rPr>
        <sz val="10"/>
        <rFont val="宋体"/>
        <charset val="134"/>
      </rPr>
      <t>项目效果（</t>
    </r>
    <r>
      <rPr>
        <sz val="10"/>
        <rFont val="Times New Roman"/>
        <charset val="134"/>
      </rPr>
      <t>30</t>
    </r>
    <r>
      <rPr>
        <sz val="10"/>
        <rFont val="宋体"/>
        <charset val="134"/>
      </rPr>
      <t>分）</t>
    </r>
  </si>
  <si>
    <r>
      <rPr>
        <sz val="10"/>
        <rFont val="宋体"/>
        <charset val="134"/>
      </rPr>
      <t>社会效益（</t>
    </r>
    <r>
      <rPr>
        <sz val="10"/>
        <rFont val="Times New Roman"/>
        <charset val="134"/>
      </rPr>
      <t>10</t>
    </r>
    <r>
      <rPr>
        <sz val="10"/>
        <rFont val="宋体"/>
        <charset val="134"/>
      </rPr>
      <t>分）</t>
    </r>
  </si>
  <si>
    <r>
      <rPr>
        <sz val="10"/>
        <rFont val="宋体"/>
        <charset val="134"/>
      </rPr>
      <t>扶残助残（</t>
    </r>
    <r>
      <rPr>
        <sz val="10"/>
        <rFont val="Times New Roman"/>
        <charset val="134"/>
      </rPr>
      <t>10</t>
    </r>
    <r>
      <rPr>
        <sz val="10"/>
        <rFont val="宋体"/>
        <charset val="134"/>
      </rPr>
      <t>分）</t>
    </r>
  </si>
  <si>
    <r>
      <rPr>
        <sz val="9"/>
        <rFont val="宋体"/>
        <charset val="134"/>
      </rPr>
      <t>项目的实施为社会营造了关注残疾人、扶残助残的氛围是否良好</t>
    </r>
  </si>
  <si>
    <r>
      <rPr>
        <sz val="9"/>
        <rFont val="宋体"/>
        <charset val="134"/>
      </rPr>
      <t>项目实施是否为社会营造了关注残疾人、扶残助残的良好氛围。</t>
    </r>
    <r>
      <rPr>
        <sz val="9"/>
        <rFont val="Times New Roman"/>
        <charset val="134"/>
      </rPr>
      <t xml:space="preserve">
</t>
    </r>
    <r>
      <rPr>
        <sz val="9"/>
        <rFont val="宋体"/>
        <charset val="134"/>
      </rPr>
      <t>是的得</t>
    </r>
    <r>
      <rPr>
        <sz val="9"/>
        <rFont val="Times New Roman"/>
        <charset val="134"/>
      </rPr>
      <t>10</t>
    </r>
    <r>
      <rPr>
        <sz val="9"/>
        <rFont val="宋体"/>
        <charset val="134"/>
      </rPr>
      <t>分；</t>
    </r>
    <r>
      <rPr>
        <sz val="9"/>
        <rFont val="Times New Roman"/>
        <charset val="134"/>
      </rPr>
      <t xml:space="preserve">
</t>
    </r>
    <r>
      <rPr>
        <sz val="9"/>
        <rFont val="宋体"/>
        <charset val="134"/>
      </rPr>
      <t>否的得</t>
    </r>
    <r>
      <rPr>
        <sz val="9"/>
        <rFont val="Times New Roman"/>
        <charset val="134"/>
      </rPr>
      <t>0</t>
    </r>
    <r>
      <rPr>
        <sz val="9"/>
        <rFont val="宋体"/>
        <charset val="134"/>
      </rPr>
      <t>分</t>
    </r>
  </si>
  <si>
    <r>
      <rPr>
        <sz val="9"/>
        <rFont val="宋体"/>
        <charset val="134"/>
      </rPr>
      <t>项目实施过程中，加强了残疾人护理基础工作，充分利用和动员社会力量，扩大社会宣传力度，为社会营造了关注残疾人、扶残助残的良好氛围。对</t>
    </r>
    <r>
      <rPr>
        <sz val="9"/>
        <rFont val="Times New Roman"/>
        <charset val="134"/>
      </rPr>
      <t>8</t>
    </r>
    <r>
      <rPr>
        <sz val="9"/>
        <rFont val="宋体"/>
        <charset val="134"/>
      </rPr>
      <t>个区残联主要负责人和项目经办人员进行询问，均认为取得了良好社会效益，说明本项目的开展为社会营造了关注残疾人、扶残助残的良好氛围</t>
    </r>
  </si>
  <si>
    <r>
      <rPr>
        <sz val="10"/>
        <rFont val="宋体"/>
        <charset val="134"/>
      </rPr>
      <t>调查询问</t>
    </r>
  </si>
  <si>
    <r>
      <rPr>
        <sz val="10"/>
        <rFont val="宋体"/>
        <charset val="134"/>
      </rPr>
      <t>可持续性影响（</t>
    </r>
    <r>
      <rPr>
        <sz val="10"/>
        <rFont val="Times New Roman"/>
        <charset val="134"/>
      </rPr>
      <t>10</t>
    </r>
    <r>
      <rPr>
        <sz val="10"/>
        <rFont val="宋体"/>
        <charset val="134"/>
      </rPr>
      <t>分）</t>
    </r>
  </si>
  <si>
    <r>
      <rPr>
        <sz val="10"/>
        <rFont val="宋体"/>
        <charset val="134"/>
      </rPr>
      <t>辅助器具持续性使用率（</t>
    </r>
    <r>
      <rPr>
        <sz val="10"/>
        <rFont val="Times New Roman"/>
        <charset val="134"/>
      </rPr>
      <t>10</t>
    </r>
    <r>
      <rPr>
        <sz val="10"/>
        <rFont val="宋体"/>
        <charset val="134"/>
      </rPr>
      <t>分）</t>
    </r>
  </si>
  <si>
    <r>
      <rPr>
        <sz val="9"/>
        <rFont val="宋体"/>
        <charset val="134"/>
      </rPr>
      <t>辅助器具持续使用的情况</t>
    </r>
  </si>
  <si>
    <r>
      <rPr>
        <sz val="9"/>
        <rFont val="宋体"/>
        <charset val="134"/>
      </rPr>
      <t>抽查残疾人调查问卷中目前仍在继续使用的结果，如果持续使用率</t>
    </r>
    <r>
      <rPr>
        <sz val="9"/>
        <rFont val="Times New Roman"/>
        <charset val="134"/>
      </rPr>
      <t>≥85%</t>
    </r>
    <r>
      <rPr>
        <sz val="9"/>
        <rFont val="宋体"/>
        <charset val="134"/>
      </rPr>
      <t>，得</t>
    </r>
    <r>
      <rPr>
        <sz val="9"/>
        <rFont val="Times New Roman"/>
        <charset val="134"/>
      </rPr>
      <t>5</t>
    </r>
    <r>
      <rPr>
        <sz val="9"/>
        <rFont val="宋体"/>
        <charset val="134"/>
      </rPr>
      <t>分；</t>
    </r>
    <r>
      <rPr>
        <sz val="9"/>
        <rFont val="Times New Roman"/>
        <charset val="134"/>
      </rPr>
      <t xml:space="preserve">
</t>
    </r>
    <r>
      <rPr>
        <sz val="9"/>
        <rFont val="宋体"/>
        <charset val="134"/>
      </rPr>
      <t>持续使用率</t>
    </r>
    <r>
      <rPr>
        <sz val="9"/>
        <rFont val="Times New Roman"/>
        <charset val="134"/>
      </rPr>
      <t>&lt;85%</t>
    </r>
    <r>
      <rPr>
        <sz val="9"/>
        <rFont val="宋体"/>
        <charset val="134"/>
      </rPr>
      <t>且持续使用率</t>
    </r>
    <r>
      <rPr>
        <sz val="9"/>
        <rFont val="Times New Roman"/>
        <charset val="134"/>
      </rPr>
      <t>≥80%</t>
    </r>
    <r>
      <rPr>
        <sz val="9"/>
        <rFont val="宋体"/>
        <charset val="134"/>
      </rPr>
      <t>，得分</t>
    </r>
    <r>
      <rPr>
        <sz val="9"/>
        <rFont val="Times New Roman"/>
        <charset val="134"/>
      </rPr>
      <t>=</t>
    </r>
    <r>
      <rPr>
        <sz val="9"/>
        <rFont val="宋体"/>
        <charset val="134"/>
      </rPr>
      <t>（持续使用率</t>
    </r>
    <r>
      <rPr>
        <sz val="9"/>
        <rFont val="Times New Roman"/>
        <charset val="134"/>
      </rPr>
      <t>-80%</t>
    </r>
    <r>
      <rPr>
        <sz val="9"/>
        <rFont val="宋体"/>
        <charset val="134"/>
      </rPr>
      <t>）</t>
    </r>
    <r>
      <rPr>
        <sz val="9"/>
        <rFont val="Times New Roman"/>
        <charset val="134"/>
      </rPr>
      <t>*100%</t>
    </r>
    <r>
      <rPr>
        <sz val="9"/>
        <rFont val="宋体"/>
        <charset val="134"/>
      </rPr>
      <t>；</t>
    </r>
    <r>
      <rPr>
        <sz val="9"/>
        <rFont val="Times New Roman"/>
        <charset val="134"/>
      </rPr>
      <t xml:space="preserve">
</t>
    </r>
    <r>
      <rPr>
        <sz val="9"/>
        <rFont val="宋体"/>
        <charset val="134"/>
      </rPr>
      <t>持续使用率</t>
    </r>
    <r>
      <rPr>
        <sz val="9"/>
        <rFont val="Times New Roman"/>
        <charset val="134"/>
      </rPr>
      <t>&lt;80%</t>
    </r>
    <r>
      <rPr>
        <sz val="9"/>
        <rFont val="宋体"/>
        <charset val="134"/>
      </rPr>
      <t>，得</t>
    </r>
    <r>
      <rPr>
        <sz val="9"/>
        <rFont val="Times New Roman"/>
        <charset val="134"/>
      </rPr>
      <t>0</t>
    </r>
    <r>
      <rPr>
        <sz val="9"/>
        <rFont val="宋体"/>
        <charset val="134"/>
      </rPr>
      <t>分</t>
    </r>
  </si>
  <si>
    <r>
      <rPr>
        <sz val="9"/>
        <rFont val="宋体"/>
        <charset val="134"/>
      </rPr>
      <t>抽查的</t>
    </r>
    <r>
      <rPr>
        <sz val="9"/>
        <rFont val="Times New Roman"/>
        <charset val="134"/>
      </rPr>
      <t>182</t>
    </r>
    <r>
      <rPr>
        <sz val="9"/>
        <rFont val="宋体"/>
        <charset val="134"/>
      </rPr>
      <t>户残疾人调查问卷反映，持续使用和计划使用的有</t>
    </r>
    <r>
      <rPr>
        <sz val="9"/>
        <rFont val="Times New Roman"/>
        <charset val="134"/>
      </rPr>
      <t>162</t>
    </r>
    <r>
      <rPr>
        <sz val="9"/>
        <rFont val="宋体"/>
        <charset val="134"/>
      </rPr>
      <t>人，持续使用率</t>
    </r>
    <r>
      <rPr>
        <sz val="9"/>
        <rFont val="Times New Roman"/>
        <charset val="134"/>
      </rPr>
      <t>89.01%</t>
    </r>
    <r>
      <rPr>
        <sz val="9"/>
        <rFont val="宋体"/>
        <charset val="134"/>
      </rPr>
      <t>，未持续使用的有</t>
    </r>
    <r>
      <rPr>
        <sz val="9"/>
        <rFont val="Times New Roman"/>
        <charset val="134"/>
      </rPr>
      <t>20</t>
    </r>
    <r>
      <rPr>
        <sz val="9"/>
        <rFont val="宋体"/>
        <charset val="134"/>
      </rPr>
      <t>人（占比</t>
    </r>
    <r>
      <rPr>
        <sz val="9"/>
        <rFont val="Times New Roman"/>
        <charset val="134"/>
      </rPr>
      <t>10.99%</t>
    </r>
    <r>
      <rPr>
        <sz val="9"/>
        <rFont val="宋体"/>
        <charset val="134"/>
      </rPr>
      <t>），经评价得</t>
    </r>
    <r>
      <rPr>
        <sz val="9"/>
        <rFont val="Times New Roman"/>
        <charset val="134"/>
      </rPr>
      <t>10</t>
    </r>
    <r>
      <rPr>
        <sz val="9"/>
        <rFont val="宋体"/>
        <charset val="134"/>
      </rPr>
      <t>分</t>
    </r>
  </si>
  <si>
    <r>
      <rPr>
        <sz val="10"/>
        <rFont val="宋体"/>
        <charset val="134"/>
      </rPr>
      <t>调查问卷</t>
    </r>
    <r>
      <rPr>
        <sz val="10"/>
        <rFont val="Times New Roman"/>
        <charset val="134"/>
      </rPr>
      <t>1-9</t>
    </r>
  </si>
  <si>
    <r>
      <rPr>
        <sz val="10"/>
        <rFont val="宋体"/>
        <charset val="134"/>
      </rPr>
      <t>满意度（</t>
    </r>
    <r>
      <rPr>
        <sz val="10"/>
        <rFont val="Times New Roman"/>
        <charset val="134"/>
      </rPr>
      <t>10</t>
    </r>
    <r>
      <rPr>
        <sz val="10"/>
        <rFont val="宋体"/>
        <charset val="134"/>
      </rPr>
      <t>分）</t>
    </r>
  </si>
  <si>
    <r>
      <rPr>
        <sz val="10"/>
        <rFont val="宋体"/>
        <charset val="134"/>
      </rPr>
      <t>对辅助器具的满意度（</t>
    </r>
    <r>
      <rPr>
        <sz val="10"/>
        <rFont val="Times New Roman"/>
        <charset val="134"/>
      </rPr>
      <t>4</t>
    </r>
    <r>
      <rPr>
        <sz val="10"/>
        <rFont val="宋体"/>
        <charset val="134"/>
      </rPr>
      <t>分）</t>
    </r>
  </si>
  <si>
    <r>
      <rPr>
        <sz val="9"/>
        <rFont val="宋体"/>
        <charset val="134"/>
      </rPr>
      <t>受益残疾人（其法定监护人）对辅助器具使用效果的满意度</t>
    </r>
  </si>
  <si>
    <r>
      <rPr>
        <sz val="9"/>
        <rFont val="Times New Roman"/>
        <charset val="134"/>
      </rPr>
      <t>182</t>
    </r>
    <r>
      <rPr>
        <sz val="9"/>
        <rFont val="宋体"/>
        <charset val="134"/>
      </rPr>
      <t>份抽查残疾人调查问卷中对辅具使用效果满意率</t>
    </r>
    <r>
      <rPr>
        <sz val="9"/>
        <rFont val="Times New Roman"/>
        <charset val="134"/>
      </rPr>
      <t>≥90%</t>
    </r>
    <r>
      <rPr>
        <sz val="9"/>
        <rFont val="宋体"/>
        <charset val="134"/>
      </rPr>
      <t>，得</t>
    </r>
    <r>
      <rPr>
        <sz val="9"/>
        <rFont val="Times New Roman"/>
        <charset val="134"/>
      </rPr>
      <t>4</t>
    </r>
    <r>
      <rPr>
        <sz val="9"/>
        <rFont val="宋体"/>
        <charset val="134"/>
      </rPr>
      <t>分；</t>
    </r>
    <r>
      <rPr>
        <sz val="9"/>
        <rFont val="Times New Roman"/>
        <charset val="134"/>
      </rPr>
      <t xml:space="preserve">
</t>
    </r>
    <r>
      <rPr>
        <sz val="9"/>
        <rFont val="宋体"/>
        <charset val="134"/>
      </rPr>
      <t>满意率</t>
    </r>
    <r>
      <rPr>
        <sz val="9"/>
        <rFont val="Times New Roman"/>
        <charset val="134"/>
      </rPr>
      <t>&lt;90%</t>
    </r>
    <r>
      <rPr>
        <sz val="9"/>
        <rFont val="宋体"/>
        <charset val="134"/>
      </rPr>
      <t>且满意率</t>
    </r>
    <r>
      <rPr>
        <sz val="9"/>
        <rFont val="Times New Roman"/>
        <charset val="134"/>
      </rPr>
      <t>≥80%</t>
    </r>
    <r>
      <rPr>
        <sz val="9"/>
        <rFont val="宋体"/>
        <charset val="134"/>
      </rPr>
      <t>，得分</t>
    </r>
    <r>
      <rPr>
        <sz val="9"/>
        <rFont val="Times New Roman"/>
        <charset val="134"/>
      </rPr>
      <t>=</t>
    </r>
    <r>
      <rPr>
        <sz val="9"/>
        <rFont val="宋体"/>
        <charset val="134"/>
      </rPr>
      <t>（满意率</t>
    </r>
    <r>
      <rPr>
        <sz val="9"/>
        <rFont val="Times New Roman"/>
        <charset val="134"/>
      </rPr>
      <t>-80%</t>
    </r>
    <r>
      <rPr>
        <sz val="9"/>
        <rFont val="宋体"/>
        <charset val="134"/>
      </rPr>
      <t>）</t>
    </r>
    <r>
      <rPr>
        <sz val="9"/>
        <rFont val="Times New Roman"/>
        <charset val="134"/>
      </rPr>
      <t>/(90%-80%)*4</t>
    </r>
    <r>
      <rPr>
        <sz val="9"/>
        <rFont val="宋体"/>
        <charset val="134"/>
      </rPr>
      <t>；</t>
    </r>
    <r>
      <rPr>
        <sz val="9"/>
        <rFont val="Times New Roman"/>
        <charset val="134"/>
      </rPr>
      <t xml:space="preserve">
</t>
    </r>
    <r>
      <rPr>
        <sz val="9"/>
        <rFont val="宋体"/>
        <charset val="134"/>
      </rPr>
      <t>满意率</t>
    </r>
    <r>
      <rPr>
        <sz val="9"/>
        <rFont val="Times New Roman"/>
        <charset val="134"/>
      </rPr>
      <t>&lt;80%</t>
    </r>
    <r>
      <rPr>
        <sz val="9"/>
        <rFont val="宋体"/>
        <charset val="134"/>
      </rPr>
      <t>，得</t>
    </r>
    <r>
      <rPr>
        <sz val="9"/>
        <rFont val="Times New Roman"/>
        <charset val="134"/>
      </rPr>
      <t>0</t>
    </r>
    <r>
      <rPr>
        <sz val="9"/>
        <rFont val="宋体"/>
        <charset val="134"/>
      </rPr>
      <t>分。</t>
    </r>
    <r>
      <rPr>
        <sz val="9"/>
        <rFont val="Times New Roman"/>
        <charset val="134"/>
      </rPr>
      <t xml:space="preserve">
</t>
    </r>
    <r>
      <rPr>
        <sz val="9"/>
        <rFont val="宋体"/>
        <charset val="134"/>
      </rPr>
      <t>满意率</t>
    </r>
    <r>
      <rPr>
        <sz val="9"/>
        <rFont val="Times New Roman"/>
        <charset val="134"/>
      </rPr>
      <t>=</t>
    </r>
    <r>
      <rPr>
        <sz val="9"/>
        <rFont val="宋体"/>
        <charset val="134"/>
      </rPr>
      <t>（选择</t>
    </r>
    <r>
      <rPr>
        <sz val="9"/>
        <rFont val="Times New Roman"/>
        <charset val="134"/>
      </rPr>
      <t>“</t>
    </r>
    <r>
      <rPr>
        <sz val="9"/>
        <rFont val="宋体"/>
        <charset val="134"/>
      </rPr>
      <t>满意</t>
    </r>
    <r>
      <rPr>
        <sz val="9"/>
        <rFont val="Times New Roman"/>
        <charset val="134"/>
      </rPr>
      <t>”</t>
    </r>
    <r>
      <rPr>
        <sz val="9"/>
        <rFont val="宋体"/>
        <charset val="134"/>
      </rPr>
      <t>样本数</t>
    </r>
    <r>
      <rPr>
        <sz val="9"/>
        <rFont val="Times New Roman"/>
        <charset val="134"/>
      </rPr>
      <t>+“</t>
    </r>
    <r>
      <rPr>
        <sz val="9"/>
        <rFont val="宋体"/>
        <charset val="134"/>
      </rPr>
      <t>基本满意</t>
    </r>
    <r>
      <rPr>
        <sz val="9"/>
        <rFont val="Times New Roman"/>
        <charset val="134"/>
      </rPr>
      <t>”</t>
    </r>
    <r>
      <rPr>
        <sz val="9"/>
        <rFont val="宋体"/>
        <charset val="134"/>
      </rPr>
      <t>样本数</t>
    </r>
    <r>
      <rPr>
        <sz val="9"/>
        <rFont val="Times New Roman"/>
        <charset val="134"/>
      </rPr>
      <t>×0.6+“</t>
    </r>
    <r>
      <rPr>
        <sz val="9"/>
        <rFont val="宋体"/>
        <charset val="134"/>
      </rPr>
      <t>不满意</t>
    </r>
    <r>
      <rPr>
        <sz val="9"/>
        <rFont val="Times New Roman"/>
        <charset val="134"/>
      </rPr>
      <t>”</t>
    </r>
    <r>
      <rPr>
        <sz val="9"/>
        <rFont val="宋体"/>
        <charset val="134"/>
      </rPr>
      <t>样本数</t>
    </r>
    <r>
      <rPr>
        <sz val="9"/>
        <rFont val="Times New Roman"/>
        <charset val="134"/>
      </rPr>
      <t>×0</t>
    </r>
    <r>
      <rPr>
        <sz val="9"/>
        <rFont val="宋体"/>
        <charset val="134"/>
      </rPr>
      <t>）</t>
    </r>
    <r>
      <rPr>
        <sz val="9"/>
        <rFont val="Times New Roman"/>
        <charset val="134"/>
      </rPr>
      <t>/</t>
    </r>
    <r>
      <rPr>
        <sz val="9"/>
        <rFont val="宋体"/>
        <charset val="134"/>
      </rPr>
      <t>总样本数</t>
    </r>
    <r>
      <rPr>
        <sz val="9"/>
        <rFont val="Times New Roman"/>
        <charset val="134"/>
      </rPr>
      <t>×100%</t>
    </r>
  </si>
  <si>
    <r>
      <rPr>
        <sz val="9"/>
        <rFont val="宋体"/>
        <charset val="134"/>
      </rPr>
      <t>抽查的</t>
    </r>
    <r>
      <rPr>
        <sz val="9"/>
        <rFont val="Times New Roman"/>
        <charset val="134"/>
      </rPr>
      <t>182</t>
    </r>
    <r>
      <rPr>
        <sz val="9"/>
        <rFont val="宋体"/>
        <charset val="134"/>
      </rPr>
      <t>户残疾人调查问卷反映，残疾人对康复器材质量满意的有</t>
    </r>
    <r>
      <rPr>
        <sz val="9"/>
        <rFont val="Times New Roman"/>
        <charset val="134"/>
      </rPr>
      <t>146</t>
    </r>
    <r>
      <rPr>
        <sz val="9"/>
        <rFont val="宋体"/>
        <charset val="134"/>
      </rPr>
      <t>人，基本满意</t>
    </r>
    <r>
      <rPr>
        <sz val="9"/>
        <rFont val="Times New Roman"/>
        <charset val="134"/>
      </rPr>
      <t>20</t>
    </r>
    <r>
      <rPr>
        <sz val="9"/>
        <rFont val="宋体"/>
        <charset val="134"/>
      </rPr>
      <t>人，不满意的有</t>
    </r>
    <r>
      <rPr>
        <sz val="9"/>
        <rFont val="Times New Roman"/>
        <charset val="134"/>
      </rPr>
      <t>10</t>
    </r>
    <r>
      <rPr>
        <sz val="9"/>
        <rFont val="宋体"/>
        <charset val="134"/>
      </rPr>
      <t>人，因暂未没用未发表意见的有</t>
    </r>
    <r>
      <rPr>
        <sz val="9"/>
        <rFont val="Times New Roman"/>
        <charset val="134"/>
      </rPr>
      <t>6</t>
    </r>
    <r>
      <rPr>
        <sz val="9"/>
        <rFont val="宋体"/>
        <charset val="134"/>
      </rPr>
      <t>人，器材满意率为</t>
    </r>
    <r>
      <rPr>
        <sz val="9"/>
        <rFont val="Times New Roman"/>
        <charset val="134"/>
      </rPr>
      <t>86.81%</t>
    </r>
    <r>
      <rPr>
        <sz val="9"/>
        <rFont val="宋体"/>
        <charset val="134"/>
      </rPr>
      <t>（样板总数剔除了未发表意见的人数），经评价得</t>
    </r>
    <r>
      <rPr>
        <sz val="9"/>
        <rFont val="Times New Roman"/>
        <charset val="134"/>
      </rPr>
      <t>4</t>
    </r>
    <r>
      <rPr>
        <sz val="9"/>
        <rFont val="宋体"/>
        <charset val="134"/>
      </rPr>
      <t>分</t>
    </r>
  </si>
  <si>
    <r>
      <rPr>
        <sz val="10"/>
        <rFont val="宋体"/>
        <charset val="134"/>
      </rPr>
      <t>调查问卷</t>
    </r>
    <r>
      <rPr>
        <sz val="10"/>
        <rFont val="Times New Roman"/>
        <charset val="134"/>
      </rPr>
      <t>1-6</t>
    </r>
  </si>
  <si>
    <r>
      <rPr>
        <sz val="10"/>
        <rFont val="宋体"/>
        <charset val="134"/>
      </rPr>
      <t>对项目实施和售后服务过程满意度（</t>
    </r>
    <r>
      <rPr>
        <sz val="10"/>
        <rFont val="Times New Roman"/>
        <charset val="134"/>
      </rPr>
      <t>4</t>
    </r>
    <r>
      <rPr>
        <sz val="10"/>
        <rFont val="宋体"/>
        <charset val="134"/>
      </rPr>
      <t>分）</t>
    </r>
  </si>
  <si>
    <r>
      <rPr>
        <sz val="9"/>
        <rFont val="宋体"/>
        <charset val="134"/>
      </rPr>
      <t>受益残疾人（其法定监护人）对服务企业在整个项目实施过程中的服务满意度</t>
    </r>
  </si>
  <si>
    <r>
      <rPr>
        <sz val="9"/>
        <rFont val="Times New Roman"/>
        <charset val="134"/>
      </rPr>
      <t>182</t>
    </r>
    <r>
      <rPr>
        <sz val="9"/>
        <rFont val="宋体"/>
        <charset val="134"/>
      </rPr>
      <t>份抽查残疾人调查问卷中对服务企业项目实施和售后服务选择满意</t>
    </r>
    <r>
      <rPr>
        <sz val="9"/>
        <rFont val="Times New Roman"/>
        <charset val="134"/>
      </rPr>
      <t>≥90%</t>
    </r>
    <r>
      <rPr>
        <sz val="9"/>
        <rFont val="宋体"/>
        <charset val="134"/>
      </rPr>
      <t>，得</t>
    </r>
    <r>
      <rPr>
        <sz val="9"/>
        <rFont val="Times New Roman"/>
        <charset val="134"/>
      </rPr>
      <t>3</t>
    </r>
    <r>
      <rPr>
        <sz val="9"/>
        <rFont val="宋体"/>
        <charset val="134"/>
      </rPr>
      <t>分；</t>
    </r>
    <r>
      <rPr>
        <sz val="9"/>
        <rFont val="Times New Roman"/>
        <charset val="134"/>
      </rPr>
      <t xml:space="preserve">
</t>
    </r>
    <r>
      <rPr>
        <sz val="9"/>
        <rFont val="宋体"/>
        <charset val="134"/>
      </rPr>
      <t>满意度</t>
    </r>
    <r>
      <rPr>
        <sz val="9"/>
        <rFont val="Times New Roman"/>
        <charset val="134"/>
      </rPr>
      <t>&lt;90%</t>
    </r>
    <r>
      <rPr>
        <sz val="9"/>
        <rFont val="宋体"/>
        <charset val="134"/>
      </rPr>
      <t>且满意度</t>
    </r>
    <r>
      <rPr>
        <sz val="9"/>
        <rFont val="Times New Roman"/>
        <charset val="134"/>
      </rPr>
      <t>≥80%</t>
    </r>
    <r>
      <rPr>
        <sz val="9"/>
        <rFont val="宋体"/>
        <charset val="134"/>
      </rPr>
      <t>，得分</t>
    </r>
    <r>
      <rPr>
        <sz val="9"/>
        <rFont val="Times New Roman"/>
        <charset val="134"/>
      </rPr>
      <t>=</t>
    </r>
    <r>
      <rPr>
        <sz val="9"/>
        <rFont val="宋体"/>
        <charset val="134"/>
      </rPr>
      <t>（满意率</t>
    </r>
    <r>
      <rPr>
        <sz val="9"/>
        <rFont val="Times New Roman"/>
        <charset val="134"/>
      </rPr>
      <t>-80%</t>
    </r>
    <r>
      <rPr>
        <sz val="9"/>
        <rFont val="宋体"/>
        <charset val="134"/>
      </rPr>
      <t>）</t>
    </r>
    <r>
      <rPr>
        <sz val="9"/>
        <rFont val="Times New Roman"/>
        <charset val="134"/>
      </rPr>
      <t>*(90%-80%)*4</t>
    </r>
    <r>
      <rPr>
        <sz val="9"/>
        <rFont val="宋体"/>
        <charset val="134"/>
      </rPr>
      <t>；</t>
    </r>
    <r>
      <rPr>
        <sz val="9"/>
        <rFont val="Times New Roman"/>
        <charset val="134"/>
      </rPr>
      <t xml:space="preserve">
</t>
    </r>
    <r>
      <rPr>
        <sz val="9"/>
        <rFont val="宋体"/>
        <charset val="134"/>
      </rPr>
      <t>满意度</t>
    </r>
    <r>
      <rPr>
        <sz val="9"/>
        <rFont val="Times New Roman"/>
        <charset val="134"/>
      </rPr>
      <t>&lt;80%</t>
    </r>
    <r>
      <rPr>
        <sz val="9"/>
        <rFont val="宋体"/>
        <charset val="134"/>
      </rPr>
      <t>，得</t>
    </r>
    <r>
      <rPr>
        <sz val="9"/>
        <rFont val="Times New Roman"/>
        <charset val="134"/>
      </rPr>
      <t>0</t>
    </r>
    <r>
      <rPr>
        <sz val="9"/>
        <rFont val="宋体"/>
        <charset val="134"/>
      </rPr>
      <t>分。</t>
    </r>
    <r>
      <rPr>
        <sz val="9"/>
        <rFont val="Times New Roman"/>
        <charset val="134"/>
      </rPr>
      <t xml:space="preserve">
</t>
    </r>
    <r>
      <rPr>
        <sz val="9"/>
        <rFont val="宋体"/>
        <charset val="134"/>
      </rPr>
      <t>满意率</t>
    </r>
    <r>
      <rPr>
        <sz val="9"/>
        <rFont val="Times New Roman"/>
        <charset val="134"/>
      </rPr>
      <t>=</t>
    </r>
    <r>
      <rPr>
        <sz val="9"/>
        <rFont val="宋体"/>
        <charset val="134"/>
      </rPr>
      <t>（选择</t>
    </r>
    <r>
      <rPr>
        <sz val="9"/>
        <rFont val="Times New Roman"/>
        <charset val="134"/>
      </rPr>
      <t>“</t>
    </r>
    <r>
      <rPr>
        <sz val="9"/>
        <rFont val="宋体"/>
        <charset val="134"/>
      </rPr>
      <t>满意</t>
    </r>
    <r>
      <rPr>
        <sz val="9"/>
        <rFont val="Times New Roman"/>
        <charset val="134"/>
      </rPr>
      <t>”</t>
    </r>
    <r>
      <rPr>
        <sz val="9"/>
        <rFont val="宋体"/>
        <charset val="134"/>
      </rPr>
      <t>样本数</t>
    </r>
    <r>
      <rPr>
        <sz val="9"/>
        <rFont val="Times New Roman"/>
        <charset val="134"/>
      </rPr>
      <t>+“</t>
    </r>
    <r>
      <rPr>
        <sz val="9"/>
        <rFont val="宋体"/>
        <charset val="134"/>
      </rPr>
      <t>基本满意</t>
    </r>
    <r>
      <rPr>
        <sz val="9"/>
        <rFont val="Times New Roman"/>
        <charset val="134"/>
      </rPr>
      <t>”</t>
    </r>
    <r>
      <rPr>
        <sz val="9"/>
        <rFont val="宋体"/>
        <charset val="134"/>
      </rPr>
      <t>样本数</t>
    </r>
    <r>
      <rPr>
        <sz val="9"/>
        <rFont val="Times New Roman"/>
        <charset val="134"/>
      </rPr>
      <t>×0.6+“</t>
    </r>
    <r>
      <rPr>
        <sz val="9"/>
        <rFont val="宋体"/>
        <charset val="134"/>
      </rPr>
      <t>不满意</t>
    </r>
    <r>
      <rPr>
        <sz val="9"/>
        <rFont val="Times New Roman"/>
        <charset val="134"/>
      </rPr>
      <t>”</t>
    </r>
    <r>
      <rPr>
        <sz val="9"/>
        <rFont val="宋体"/>
        <charset val="134"/>
      </rPr>
      <t>样本数</t>
    </r>
    <r>
      <rPr>
        <sz val="9"/>
        <rFont val="Times New Roman"/>
        <charset val="134"/>
      </rPr>
      <t>×0</t>
    </r>
    <r>
      <rPr>
        <sz val="9"/>
        <rFont val="宋体"/>
        <charset val="134"/>
      </rPr>
      <t>）</t>
    </r>
    <r>
      <rPr>
        <sz val="9"/>
        <rFont val="Times New Roman"/>
        <charset val="134"/>
      </rPr>
      <t>/</t>
    </r>
    <r>
      <rPr>
        <sz val="9"/>
        <rFont val="宋体"/>
        <charset val="134"/>
      </rPr>
      <t>总样本数</t>
    </r>
    <r>
      <rPr>
        <sz val="9"/>
        <rFont val="Times New Roman"/>
        <charset val="134"/>
      </rPr>
      <t>×100%</t>
    </r>
  </si>
  <si>
    <r>
      <rPr>
        <sz val="9"/>
        <rFont val="宋体"/>
        <charset val="134"/>
      </rPr>
      <t>抽查的</t>
    </r>
    <r>
      <rPr>
        <sz val="9"/>
        <rFont val="Times New Roman"/>
        <charset val="134"/>
      </rPr>
      <t>182</t>
    </r>
    <r>
      <rPr>
        <sz val="9"/>
        <rFont val="宋体"/>
        <charset val="134"/>
      </rPr>
      <t>户残疾人调查问卷反映，残疾人对项目实施和售后服务满意的有</t>
    </r>
    <r>
      <rPr>
        <sz val="9"/>
        <rFont val="Times New Roman"/>
        <charset val="134"/>
      </rPr>
      <t>168</t>
    </r>
    <r>
      <rPr>
        <sz val="9"/>
        <rFont val="宋体"/>
        <charset val="134"/>
      </rPr>
      <t>人，基本满意的有</t>
    </r>
    <r>
      <rPr>
        <sz val="9"/>
        <rFont val="Times New Roman"/>
        <charset val="134"/>
      </rPr>
      <t>7</t>
    </r>
    <r>
      <rPr>
        <sz val="9"/>
        <rFont val="宋体"/>
        <charset val="134"/>
      </rPr>
      <t>人，不满意的有</t>
    </r>
    <r>
      <rPr>
        <sz val="9"/>
        <rFont val="Times New Roman"/>
        <charset val="134"/>
      </rPr>
      <t>7</t>
    </r>
    <r>
      <rPr>
        <sz val="9"/>
        <rFont val="宋体"/>
        <charset val="134"/>
      </rPr>
      <t>人，综合满意占比</t>
    </r>
    <r>
      <rPr>
        <sz val="9"/>
        <rFont val="Times New Roman"/>
        <charset val="134"/>
      </rPr>
      <t>95%</t>
    </r>
    <r>
      <rPr>
        <sz val="9"/>
        <rFont val="宋体"/>
        <charset val="134"/>
      </rPr>
      <t>，经评价得</t>
    </r>
    <r>
      <rPr>
        <sz val="9"/>
        <rFont val="Times New Roman"/>
        <charset val="134"/>
      </rPr>
      <t>4</t>
    </r>
    <r>
      <rPr>
        <sz val="9"/>
        <rFont val="宋体"/>
        <charset val="134"/>
      </rPr>
      <t>分</t>
    </r>
  </si>
  <si>
    <r>
      <rPr>
        <sz val="10"/>
        <rFont val="宋体"/>
        <charset val="134"/>
      </rPr>
      <t>调查问卷</t>
    </r>
    <r>
      <rPr>
        <sz val="10"/>
        <rFont val="Times New Roman"/>
        <charset val="134"/>
      </rPr>
      <t xml:space="preserve">1-7~8
</t>
    </r>
  </si>
  <si>
    <r>
      <rPr>
        <sz val="10"/>
        <rFont val="宋体"/>
        <charset val="134"/>
      </rPr>
      <t>管理及协助部门的满意度（</t>
    </r>
    <r>
      <rPr>
        <sz val="10"/>
        <rFont val="Times New Roman"/>
        <charset val="134"/>
      </rPr>
      <t>2</t>
    </r>
    <r>
      <rPr>
        <sz val="10"/>
        <rFont val="宋体"/>
        <charset val="134"/>
      </rPr>
      <t>分）</t>
    </r>
  </si>
  <si>
    <r>
      <rPr>
        <sz val="9"/>
        <rFont val="宋体"/>
        <charset val="134"/>
      </rPr>
      <t>综合服务中心及区县残联对服务企业在整个项目实施过程中评估工作、产品质量、配送及安装工作、培训指导工作、维修响应及服务的满意度</t>
    </r>
  </si>
  <si>
    <r>
      <rPr>
        <sz val="9"/>
        <rFont val="宋体"/>
        <charset val="134"/>
      </rPr>
      <t>评估工作、产品质量、配送及安装工作、培训指导工作、维修响应及服务五个方面满意度各占比</t>
    </r>
    <r>
      <rPr>
        <sz val="9"/>
        <rFont val="Times New Roman"/>
        <charset val="134"/>
      </rPr>
      <t>20%</t>
    </r>
    <r>
      <rPr>
        <sz val="9"/>
        <rFont val="宋体"/>
        <charset val="134"/>
      </rPr>
      <t>。</t>
    </r>
    <r>
      <rPr>
        <sz val="9"/>
        <rFont val="Times New Roman"/>
        <charset val="134"/>
      </rPr>
      <t xml:space="preserve">
</t>
    </r>
    <r>
      <rPr>
        <sz val="9"/>
        <rFont val="宋体"/>
        <charset val="134"/>
      </rPr>
      <t>单方面满意率</t>
    </r>
    <r>
      <rPr>
        <sz val="9"/>
        <rFont val="Times New Roman"/>
        <charset val="134"/>
      </rPr>
      <t>=</t>
    </r>
    <r>
      <rPr>
        <sz val="9"/>
        <rFont val="宋体"/>
        <charset val="134"/>
      </rPr>
      <t>（选择</t>
    </r>
    <r>
      <rPr>
        <sz val="9"/>
        <rFont val="Times New Roman"/>
        <charset val="134"/>
      </rPr>
      <t>“</t>
    </r>
    <r>
      <rPr>
        <sz val="9"/>
        <rFont val="宋体"/>
        <charset val="134"/>
      </rPr>
      <t>满意</t>
    </r>
    <r>
      <rPr>
        <sz val="9"/>
        <rFont val="Times New Roman"/>
        <charset val="134"/>
      </rPr>
      <t>”</t>
    </r>
    <r>
      <rPr>
        <sz val="9"/>
        <rFont val="宋体"/>
        <charset val="134"/>
      </rPr>
      <t>样本数</t>
    </r>
    <r>
      <rPr>
        <sz val="9"/>
        <rFont val="Times New Roman"/>
        <charset val="134"/>
      </rPr>
      <t>+“</t>
    </r>
    <r>
      <rPr>
        <sz val="9"/>
        <rFont val="宋体"/>
        <charset val="134"/>
      </rPr>
      <t>一般</t>
    </r>
    <r>
      <rPr>
        <sz val="9"/>
        <rFont val="Times New Roman"/>
        <charset val="134"/>
      </rPr>
      <t>”</t>
    </r>
    <r>
      <rPr>
        <sz val="9"/>
        <rFont val="宋体"/>
        <charset val="134"/>
      </rPr>
      <t>样本数</t>
    </r>
    <r>
      <rPr>
        <sz val="9"/>
        <rFont val="Times New Roman"/>
        <charset val="134"/>
      </rPr>
      <t>×0.6+“</t>
    </r>
    <r>
      <rPr>
        <sz val="9"/>
        <rFont val="宋体"/>
        <charset val="134"/>
      </rPr>
      <t>不满意</t>
    </r>
    <r>
      <rPr>
        <sz val="9"/>
        <rFont val="Times New Roman"/>
        <charset val="134"/>
      </rPr>
      <t>”</t>
    </r>
    <r>
      <rPr>
        <sz val="9"/>
        <rFont val="宋体"/>
        <charset val="134"/>
      </rPr>
      <t>样本数</t>
    </r>
    <r>
      <rPr>
        <sz val="9"/>
        <rFont val="Times New Roman"/>
        <charset val="134"/>
      </rPr>
      <t>×0</t>
    </r>
    <r>
      <rPr>
        <sz val="9"/>
        <rFont val="宋体"/>
        <charset val="134"/>
      </rPr>
      <t>）</t>
    </r>
    <r>
      <rPr>
        <sz val="9"/>
        <rFont val="Times New Roman"/>
        <charset val="134"/>
      </rPr>
      <t>/</t>
    </r>
    <r>
      <rPr>
        <sz val="9"/>
        <rFont val="宋体"/>
        <charset val="134"/>
      </rPr>
      <t>总样本数</t>
    </r>
    <r>
      <rPr>
        <sz val="9"/>
        <rFont val="Times New Roman"/>
        <charset val="134"/>
      </rPr>
      <t>×100%*</t>
    </r>
    <r>
      <rPr>
        <sz val="9"/>
        <rFont val="宋体"/>
        <charset val="134"/>
      </rPr>
      <t>权重比例。</t>
    </r>
    <r>
      <rPr>
        <sz val="9"/>
        <rFont val="Times New Roman"/>
        <charset val="134"/>
      </rPr>
      <t xml:space="preserve">
</t>
    </r>
    <r>
      <rPr>
        <sz val="9"/>
        <rFont val="宋体"/>
        <charset val="134"/>
      </rPr>
      <t>总的满意率</t>
    </r>
    <r>
      <rPr>
        <sz val="9"/>
        <rFont val="Times New Roman"/>
        <charset val="134"/>
      </rPr>
      <t>=∑</t>
    </r>
    <r>
      <rPr>
        <sz val="9"/>
        <rFont val="宋体"/>
        <charset val="134"/>
      </rPr>
      <t>单方面满意率。</t>
    </r>
    <r>
      <rPr>
        <sz val="9"/>
        <rFont val="Times New Roman"/>
        <charset val="134"/>
      </rPr>
      <t xml:space="preserve">
</t>
    </r>
    <r>
      <rPr>
        <sz val="9"/>
        <rFont val="宋体"/>
        <charset val="134"/>
      </rPr>
      <t>满意率</t>
    </r>
    <r>
      <rPr>
        <sz val="9"/>
        <rFont val="Times New Roman"/>
        <charset val="134"/>
      </rPr>
      <t>≥90%</t>
    </r>
    <r>
      <rPr>
        <sz val="9"/>
        <rFont val="宋体"/>
        <charset val="134"/>
      </rPr>
      <t>，得</t>
    </r>
    <r>
      <rPr>
        <sz val="9"/>
        <rFont val="Times New Roman"/>
        <charset val="134"/>
      </rPr>
      <t>2</t>
    </r>
    <r>
      <rPr>
        <sz val="9"/>
        <rFont val="宋体"/>
        <charset val="134"/>
      </rPr>
      <t>分；</t>
    </r>
    <r>
      <rPr>
        <sz val="9"/>
        <rFont val="Times New Roman"/>
        <charset val="134"/>
      </rPr>
      <t xml:space="preserve">
</t>
    </r>
    <r>
      <rPr>
        <sz val="9"/>
        <rFont val="宋体"/>
        <charset val="134"/>
      </rPr>
      <t>满意度＜</t>
    </r>
    <r>
      <rPr>
        <sz val="9"/>
        <rFont val="Times New Roman"/>
        <charset val="134"/>
      </rPr>
      <t>90%</t>
    </r>
    <r>
      <rPr>
        <sz val="9"/>
        <rFont val="宋体"/>
        <charset val="134"/>
      </rPr>
      <t>且满意率</t>
    </r>
    <r>
      <rPr>
        <sz val="9"/>
        <rFont val="Times New Roman"/>
        <charset val="134"/>
      </rPr>
      <t>≥</t>
    </r>
    <r>
      <rPr>
        <sz val="9"/>
        <rFont val="宋体"/>
        <charset val="134"/>
      </rPr>
      <t>9</t>
    </r>
    <r>
      <rPr>
        <sz val="9"/>
        <rFont val="Times New Roman"/>
        <charset val="134"/>
      </rPr>
      <t>0%</t>
    </r>
    <r>
      <rPr>
        <sz val="9"/>
        <rFont val="宋体"/>
        <charset val="134"/>
      </rPr>
      <t>，得分</t>
    </r>
    <r>
      <rPr>
        <sz val="9"/>
        <rFont val="Times New Roman"/>
        <charset val="134"/>
      </rPr>
      <t>=</t>
    </r>
    <r>
      <rPr>
        <sz val="9"/>
        <rFont val="宋体"/>
        <charset val="134"/>
      </rPr>
      <t>（满意率</t>
    </r>
    <r>
      <rPr>
        <sz val="9"/>
        <rFont val="Times New Roman"/>
        <charset val="134"/>
      </rPr>
      <t>-80%</t>
    </r>
    <r>
      <rPr>
        <sz val="9"/>
        <rFont val="宋体"/>
        <charset val="134"/>
      </rPr>
      <t>）</t>
    </r>
    <r>
      <rPr>
        <sz val="9"/>
        <rFont val="Times New Roman"/>
        <charset val="134"/>
      </rPr>
      <t>**(90%-80%)*2</t>
    </r>
    <r>
      <rPr>
        <sz val="9"/>
        <rFont val="宋体"/>
        <charset val="134"/>
      </rPr>
      <t>；</t>
    </r>
    <r>
      <rPr>
        <sz val="9"/>
        <rFont val="Times New Roman"/>
        <charset val="134"/>
      </rPr>
      <t xml:space="preserve">
</t>
    </r>
    <r>
      <rPr>
        <sz val="9"/>
        <rFont val="宋体"/>
        <charset val="134"/>
      </rPr>
      <t>满意率</t>
    </r>
    <r>
      <rPr>
        <sz val="9"/>
        <rFont val="Times New Roman"/>
        <charset val="134"/>
      </rPr>
      <t>&lt;80%</t>
    </r>
    <r>
      <rPr>
        <sz val="9"/>
        <rFont val="宋体"/>
        <charset val="134"/>
      </rPr>
      <t>，得</t>
    </r>
    <r>
      <rPr>
        <sz val="9"/>
        <rFont val="Times New Roman"/>
        <charset val="134"/>
      </rPr>
      <t>0</t>
    </r>
    <r>
      <rPr>
        <sz val="9"/>
        <rFont val="宋体"/>
        <charset val="134"/>
      </rPr>
      <t>分</t>
    </r>
  </si>
  <si>
    <t>发放的综合服务中心及区县残联11份调查问卷反映，对服务企业评估工作的满意的有10人，评价一般的1人，评估工作的满意率为19.27%；对服务企业产品质量满意的有12人，产品质量满意率为20%；对服务企业配送及安装工作满意的有8人、评价一般的2人，不满意的1人，配送及安装满意率16.73%；对服务企业培训、指导工作满意的有9人，评价一般的2人，培训、指导工作满意率为18.55%；对服务企业维修响应和服务满意的有9人，评价一般的1人，1人不清楚，维修响应和服务满意率19.27%。前述五个方面加总得到的管理及协助部门的满意率为93.82%。得2分</t>
  </si>
  <si>
    <r>
      <rPr>
        <sz val="10"/>
        <rFont val="宋体"/>
        <charset val="134"/>
      </rPr>
      <t>调查问卷</t>
    </r>
    <r>
      <rPr>
        <sz val="10"/>
        <rFont val="Times New Roman"/>
        <charset val="134"/>
      </rPr>
      <t>2-6</t>
    </r>
  </si>
  <si>
    <r>
      <rPr>
        <sz val="10"/>
        <rFont val="宋体"/>
        <charset val="134"/>
      </rPr>
      <t>合计</t>
    </r>
  </si>
  <si>
    <r>
      <rPr>
        <b/>
        <sz val="18"/>
        <color theme="1"/>
        <rFont val="宋体"/>
        <charset val="134"/>
      </rPr>
      <t>铜梁区老旧小区改造项目绩效评价指标及评分表</t>
    </r>
  </si>
  <si>
    <r>
      <rPr>
        <b/>
        <sz val="10"/>
        <color rgb="FF000000"/>
        <rFont val="宋体"/>
        <charset val="134"/>
      </rPr>
      <t>一级指标</t>
    </r>
  </si>
  <si>
    <r>
      <rPr>
        <b/>
        <sz val="10"/>
        <color rgb="FF000000"/>
        <rFont val="宋体"/>
        <charset val="134"/>
      </rPr>
      <t>二级指标</t>
    </r>
  </si>
  <si>
    <r>
      <rPr>
        <b/>
        <sz val="10"/>
        <color rgb="FF000000"/>
        <rFont val="宋体"/>
        <charset val="134"/>
      </rPr>
      <t>三级指标</t>
    </r>
  </si>
  <si>
    <r>
      <rPr>
        <b/>
        <sz val="10"/>
        <color rgb="FF000000"/>
        <rFont val="宋体"/>
        <charset val="134"/>
      </rPr>
      <t>分值</t>
    </r>
  </si>
  <si>
    <r>
      <rPr>
        <b/>
        <sz val="10"/>
        <color rgb="FF000000"/>
        <rFont val="宋体"/>
        <charset val="134"/>
      </rPr>
      <t>指标解释</t>
    </r>
  </si>
  <si>
    <r>
      <rPr>
        <b/>
        <sz val="10"/>
        <color rgb="FF000000"/>
        <rFont val="宋体"/>
        <charset val="134"/>
      </rPr>
      <t>评分标准</t>
    </r>
  </si>
  <si>
    <r>
      <rPr>
        <b/>
        <sz val="10"/>
        <rFont val="宋体"/>
        <charset val="134"/>
      </rPr>
      <t>业绩值</t>
    </r>
  </si>
  <si>
    <r>
      <rPr>
        <b/>
        <sz val="10"/>
        <rFont val="宋体"/>
        <charset val="134"/>
      </rPr>
      <t>得分</t>
    </r>
  </si>
  <si>
    <r>
      <rPr>
        <b/>
        <sz val="10"/>
        <rFont val="宋体"/>
        <charset val="134"/>
      </rPr>
      <t>得分率</t>
    </r>
  </si>
  <si>
    <r>
      <rPr>
        <b/>
        <sz val="10"/>
        <rFont val="宋体"/>
        <charset val="134"/>
      </rPr>
      <t>资料来源</t>
    </r>
  </si>
  <si>
    <r>
      <rPr>
        <sz val="10"/>
        <color rgb="FF000000"/>
        <rFont val="宋体"/>
        <charset val="134"/>
      </rPr>
      <t>投入（</t>
    </r>
    <r>
      <rPr>
        <sz val="10"/>
        <color rgb="FF000000"/>
        <rFont val="Times New Roman"/>
        <charset val="134"/>
      </rPr>
      <t>20</t>
    </r>
    <r>
      <rPr>
        <sz val="10"/>
        <color rgb="FF000000"/>
        <rFont val="宋体"/>
        <charset val="134"/>
      </rPr>
      <t>分）</t>
    </r>
  </si>
  <si>
    <r>
      <rPr>
        <sz val="10"/>
        <color rgb="FF000000"/>
        <rFont val="宋体"/>
        <charset val="134"/>
      </rPr>
      <t>项目立项</t>
    </r>
    <r>
      <rPr>
        <sz val="10"/>
        <color rgb="FF000000"/>
        <rFont val="Times New Roman"/>
        <charset val="134"/>
      </rPr>
      <t xml:space="preserve">
</t>
    </r>
    <r>
      <rPr>
        <sz val="10"/>
        <color rgb="FF000000"/>
        <rFont val="宋体"/>
        <charset val="134"/>
      </rPr>
      <t>（</t>
    </r>
    <r>
      <rPr>
        <sz val="10"/>
        <color rgb="FF000000"/>
        <rFont val="Times New Roman"/>
        <charset val="134"/>
      </rPr>
      <t>12</t>
    </r>
    <r>
      <rPr>
        <sz val="10"/>
        <color rgb="FF000000"/>
        <rFont val="宋体"/>
        <charset val="134"/>
      </rPr>
      <t>分）</t>
    </r>
  </si>
  <si>
    <r>
      <rPr>
        <sz val="10"/>
        <color rgb="FF000000"/>
        <rFont val="宋体"/>
        <charset val="134"/>
      </rPr>
      <t>立项程序规范性</t>
    </r>
  </si>
  <si>
    <t>考察项目的申请、设立过程是否符合相关要求，用以反映和考核项目立项的规范情况。</t>
  </si>
  <si>
    <r>
      <rPr>
        <sz val="10"/>
        <color rgb="FF000000"/>
        <rFont val="宋体"/>
        <charset val="134"/>
      </rPr>
      <t>①项目是否按照规定的程序申请设立；是得</t>
    </r>
    <r>
      <rPr>
        <sz val="10"/>
        <color rgb="FF000000"/>
        <rFont val="Times New Roman"/>
        <charset val="134"/>
      </rPr>
      <t>1.5</t>
    </r>
    <r>
      <rPr>
        <sz val="10"/>
        <color rgb="FF000000"/>
        <rFont val="宋体"/>
        <charset val="134"/>
      </rPr>
      <t>分，否则不得分。</t>
    </r>
    <r>
      <rPr>
        <sz val="10"/>
        <color rgb="FF000000"/>
        <rFont val="Times New Roman"/>
        <charset val="134"/>
      </rPr>
      <t xml:space="preserve">
</t>
    </r>
    <r>
      <rPr>
        <sz val="10"/>
        <color rgb="FF000000"/>
        <rFont val="宋体"/>
        <charset val="134"/>
      </rPr>
      <t>②所提交的文件，材料是否符合相关要求；是得</t>
    </r>
    <r>
      <rPr>
        <sz val="10"/>
        <color rgb="FF000000"/>
        <rFont val="Times New Roman"/>
        <charset val="134"/>
      </rPr>
      <t>1.5</t>
    </r>
    <r>
      <rPr>
        <sz val="10"/>
        <color rgb="FF000000"/>
        <rFont val="宋体"/>
        <charset val="134"/>
      </rPr>
      <t>分，否则不得分。</t>
    </r>
    <r>
      <rPr>
        <sz val="10"/>
        <color rgb="FF000000"/>
        <rFont val="Times New Roman"/>
        <charset val="134"/>
      </rPr>
      <t xml:space="preserve">
</t>
    </r>
    <r>
      <rPr>
        <sz val="10"/>
        <color rgb="FF000000"/>
        <rFont val="宋体"/>
        <charset val="134"/>
      </rPr>
      <t>③事前是否已经过必要的可行性研究、专家论证、风险评估、集体决策等。是得</t>
    </r>
    <r>
      <rPr>
        <sz val="10"/>
        <color rgb="FF000000"/>
        <rFont val="Times New Roman"/>
        <charset val="134"/>
      </rPr>
      <t>1</t>
    </r>
    <r>
      <rPr>
        <sz val="10"/>
        <color rgb="FF000000"/>
        <rFont val="宋体"/>
        <charset val="134"/>
      </rPr>
      <t>分，否则不得分。</t>
    </r>
  </si>
  <si>
    <r>
      <rPr>
        <sz val="10"/>
        <rFont val="宋体"/>
        <charset val="134"/>
      </rPr>
      <t>①重庆市人民政府办公厅印发了《关于全面推进城镇老旧小区改造和社区服务提升工作的实施意见》（渝府办发〔</t>
    </r>
    <r>
      <rPr>
        <sz val="10"/>
        <rFont val="Times New Roman"/>
        <charset val="134"/>
      </rPr>
      <t>2021</t>
    </r>
    <r>
      <rPr>
        <sz val="10"/>
        <rFont val="宋体"/>
        <charset val="134"/>
      </rPr>
      <t>〕</t>
    </r>
    <r>
      <rPr>
        <sz val="10"/>
        <rFont val="Times New Roman"/>
        <charset val="134"/>
      </rPr>
      <t>82</t>
    </r>
    <r>
      <rPr>
        <sz val="10"/>
        <rFont val="宋体"/>
        <charset val="134"/>
      </rPr>
      <t>号），确定老旧小区改造目标，明确改造任务。《重庆市铜梁区人民政府领导批示抄告单》（王小波副区长</t>
    </r>
    <r>
      <rPr>
        <sz val="10"/>
        <rFont val="Times New Roman"/>
        <charset val="134"/>
      </rPr>
      <t>2021</t>
    </r>
    <r>
      <rPr>
        <sz val="10"/>
        <rFont val="宋体"/>
        <charset val="134"/>
      </rPr>
      <t>年第</t>
    </r>
    <r>
      <rPr>
        <sz val="10"/>
        <rFont val="Times New Roman"/>
        <charset val="134"/>
      </rPr>
      <t>231</t>
    </r>
    <r>
      <rPr>
        <sz val="10"/>
        <rFont val="宋体"/>
        <charset val="134"/>
      </rPr>
      <t>号）同意</t>
    </r>
    <r>
      <rPr>
        <sz val="10"/>
        <rFont val="Times New Roman"/>
        <charset val="134"/>
      </rPr>
      <t>2022</t>
    </r>
    <r>
      <rPr>
        <sz val="10"/>
        <rFont val="宋体"/>
        <charset val="134"/>
      </rPr>
      <t>年老旧小区改造配套基础设施建设项目</t>
    </r>
    <r>
      <rPr>
        <sz val="10"/>
        <rFont val="Times New Roman"/>
        <charset val="134"/>
      </rPr>
      <t>16</t>
    </r>
    <r>
      <rPr>
        <sz val="10"/>
        <rFont val="宋体"/>
        <charset val="134"/>
      </rPr>
      <t>个，居民</t>
    </r>
    <r>
      <rPr>
        <sz val="10"/>
        <rFont val="Times New Roman"/>
        <charset val="134"/>
      </rPr>
      <t>1243</t>
    </r>
    <r>
      <rPr>
        <sz val="10"/>
        <rFont val="宋体"/>
        <charset val="134"/>
      </rPr>
      <t>户，楼栋数</t>
    </r>
    <r>
      <rPr>
        <sz val="10"/>
        <rFont val="Times New Roman"/>
        <charset val="134"/>
      </rPr>
      <t>61</t>
    </r>
    <r>
      <rPr>
        <sz val="10"/>
        <rFont val="宋体"/>
        <charset val="134"/>
      </rPr>
      <t>栋，总建筑面积约</t>
    </r>
    <r>
      <rPr>
        <sz val="10"/>
        <rFont val="Times New Roman"/>
        <charset val="134"/>
      </rPr>
      <t>12.12</t>
    </r>
    <r>
      <rPr>
        <sz val="10"/>
        <rFont val="宋体"/>
        <charset val="134"/>
      </rPr>
      <t>万平方米；</t>
    </r>
    <r>
      <rPr>
        <sz val="10"/>
        <rFont val="Times New Roman"/>
        <charset val="134"/>
      </rPr>
      <t>2022</t>
    </r>
    <r>
      <rPr>
        <sz val="10"/>
        <rFont val="宋体"/>
        <charset val="134"/>
      </rPr>
      <t>年老旧小区专项资金涉及的</t>
    </r>
    <r>
      <rPr>
        <sz val="10"/>
        <rFont val="Times New Roman"/>
        <charset val="134"/>
      </rPr>
      <t>2019</t>
    </r>
    <r>
      <rPr>
        <sz val="10"/>
        <rFont val="宋体"/>
        <charset val="134"/>
      </rPr>
      <t>年改造的</t>
    </r>
    <r>
      <rPr>
        <sz val="10"/>
        <rFont val="Times New Roman"/>
        <charset val="134"/>
      </rPr>
      <t>1</t>
    </r>
    <r>
      <rPr>
        <sz val="10"/>
        <rFont val="宋体"/>
        <charset val="134"/>
      </rPr>
      <t>个项目、</t>
    </r>
    <r>
      <rPr>
        <sz val="10"/>
        <rFont val="Times New Roman"/>
        <charset val="134"/>
      </rPr>
      <t>2020</t>
    </r>
    <r>
      <rPr>
        <sz val="10"/>
        <rFont val="宋体"/>
        <charset val="134"/>
      </rPr>
      <t>年改造的</t>
    </r>
    <r>
      <rPr>
        <sz val="10"/>
        <rFont val="Times New Roman"/>
        <charset val="134"/>
      </rPr>
      <t>2</t>
    </r>
    <r>
      <rPr>
        <sz val="10"/>
        <rFont val="宋体"/>
        <charset val="134"/>
      </rPr>
      <t>个项目、</t>
    </r>
    <r>
      <rPr>
        <sz val="10"/>
        <rFont val="Times New Roman"/>
        <charset val="134"/>
      </rPr>
      <t>2021</t>
    </r>
    <r>
      <rPr>
        <sz val="10"/>
        <rFont val="宋体"/>
        <charset val="134"/>
      </rPr>
      <t>年改造的</t>
    </r>
    <r>
      <rPr>
        <sz val="10"/>
        <rFont val="Times New Roman"/>
        <charset val="134"/>
      </rPr>
      <t>8</t>
    </r>
    <r>
      <rPr>
        <sz val="10"/>
        <rFont val="宋体"/>
        <charset val="134"/>
      </rPr>
      <t>个项目、</t>
    </r>
    <r>
      <rPr>
        <sz val="10"/>
        <rFont val="Times New Roman"/>
        <charset val="134"/>
      </rPr>
      <t>2022</t>
    </r>
    <r>
      <rPr>
        <sz val="10"/>
        <rFont val="宋体"/>
        <charset val="134"/>
      </rPr>
      <t>年改造的</t>
    </r>
    <r>
      <rPr>
        <sz val="10"/>
        <rFont val="Times New Roman"/>
        <charset val="134"/>
      </rPr>
      <t>16</t>
    </r>
    <r>
      <rPr>
        <sz val="10"/>
        <rFont val="宋体"/>
        <charset val="134"/>
      </rPr>
      <t>个项目，</t>
    </r>
    <r>
      <rPr>
        <sz val="10"/>
        <rFont val="Times New Roman"/>
        <charset val="134"/>
      </rPr>
      <t>27</t>
    </r>
    <r>
      <rPr>
        <sz val="10"/>
        <rFont val="宋体"/>
        <charset val="134"/>
      </rPr>
      <t>个项目经重庆市铜梁区人民政府批准入库备案，且实施方案报区发展改革委批准，项目均按规定程序申请设立，得</t>
    </r>
    <r>
      <rPr>
        <sz val="10"/>
        <rFont val="Times New Roman"/>
        <charset val="134"/>
      </rPr>
      <t>1.5</t>
    </r>
    <r>
      <rPr>
        <sz val="10"/>
        <rFont val="宋体"/>
        <charset val="134"/>
      </rPr>
      <t>分。</t>
    </r>
    <r>
      <rPr>
        <sz val="10"/>
        <rFont val="Times New Roman"/>
        <charset val="134"/>
      </rPr>
      <t xml:space="preserve">
</t>
    </r>
    <r>
      <rPr>
        <sz val="10"/>
        <rFont val="宋体"/>
        <charset val="134"/>
      </rPr>
      <t>②老旧小区改造项目所提交的文件、材料未发现不合规的情况，得</t>
    </r>
    <r>
      <rPr>
        <sz val="10"/>
        <rFont val="Times New Roman"/>
        <charset val="134"/>
      </rPr>
      <t>1.5</t>
    </r>
    <r>
      <rPr>
        <sz val="10"/>
        <rFont val="宋体"/>
        <charset val="134"/>
      </rPr>
      <t>分。</t>
    </r>
    <r>
      <rPr>
        <sz val="10"/>
        <rFont val="Times New Roman"/>
        <charset val="134"/>
      </rPr>
      <t xml:space="preserve">
</t>
    </r>
    <r>
      <rPr>
        <sz val="10"/>
        <rFont val="宋体"/>
        <charset val="134"/>
      </rPr>
      <t>③老旧小区改造项目由各街道对需要改造的小区进行申报，区住建委会同区发展改革委、区财政局进行现场调研决定最终需要改造的小区，事前可行性研究充分，得</t>
    </r>
    <r>
      <rPr>
        <sz val="10"/>
        <rFont val="Times New Roman"/>
        <charset val="134"/>
      </rPr>
      <t>1</t>
    </r>
    <r>
      <rPr>
        <sz val="10"/>
        <rFont val="宋体"/>
        <charset val="134"/>
      </rPr>
      <t>分。</t>
    </r>
    <r>
      <rPr>
        <sz val="10"/>
        <rFont val="Times New Roman"/>
        <charset val="134"/>
      </rPr>
      <t xml:space="preserve">
</t>
    </r>
    <r>
      <rPr>
        <sz val="10"/>
        <rFont val="宋体"/>
        <charset val="134"/>
      </rPr>
      <t>经综合评价本项得</t>
    </r>
    <r>
      <rPr>
        <sz val="10"/>
        <rFont val="Times New Roman"/>
        <charset val="134"/>
      </rPr>
      <t>4</t>
    </r>
    <r>
      <rPr>
        <sz val="10"/>
        <rFont val="宋体"/>
        <charset val="134"/>
      </rPr>
      <t>分。</t>
    </r>
  </si>
  <si>
    <r>
      <rPr>
        <sz val="10"/>
        <color theme="1"/>
        <rFont val="宋体"/>
        <charset val="134"/>
      </rPr>
      <t>①建办城函〔</t>
    </r>
    <r>
      <rPr>
        <sz val="10"/>
        <color theme="1"/>
        <rFont val="Times New Roman"/>
        <charset val="134"/>
      </rPr>
      <t>2019</t>
    </r>
    <r>
      <rPr>
        <sz val="10"/>
        <color theme="1"/>
        <rFont val="宋体"/>
        <charset val="134"/>
      </rPr>
      <t>〕</t>
    </r>
    <r>
      <rPr>
        <sz val="10"/>
        <color theme="1"/>
        <rFont val="Times New Roman"/>
        <charset val="134"/>
      </rPr>
      <t>243</t>
    </r>
    <r>
      <rPr>
        <sz val="10"/>
        <color theme="1"/>
        <rFont val="宋体"/>
        <charset val="134"/>
      </rPr>
      <t>号；</t>
    </r>
    <r>
      <rPr>
        <sz val="10"/>
        <color theme="1"/>
        <rFont val="Times New Roman"/>
        <charset val="134"/>
      </rPr>
      <t xml:space="preserve">
</t>
    </r>
    <r>
      <rPr>
        <sz val="10"/>
        <color theme="1"/>
        <rFont val="宋体"/>
        <charset val="134"/>
      </rPr>
      <t>②渝府办发〔</t>
    </r>
    <r>
      <rPr>
        <sz val="10"/>
        <color theme="1"/>
        <rFont val="Times New Roman"/>
        <charset val="134"/>
      </rPr>
      <t>2021</t>
    </r>
    <r>
      <rPr>
        <sz val="10"/>
        <color theme="1"/>
        <rFont val="宋体"/>
        <charset val="134"/>
      </rPr>
      <t>〕</t>
    </r>
    <r>
      <rPr>
        <sz val="10"/>
        <color theme="1"/>
        <rFont val="Times New Roman"/>
        <charset val="134"/>
      </rPr>
      <t>82</t>
    </r>
    <r>
      <rPr>
        <sz val="10"/>
        <color theme="1"/>
        <rFont val="宋体"/>
        <charset val="134"/>
      </rPr>
      <t>号；</t>
    </r>
    <r>
      <rPr>
        <sz val="10"/>
        <color theme="1"/>
        <rFont val="Times New Roman"/>
        <charset val="134"/>
      </rPr>
      <t xml:space="preserve">
</t>
    </r>
    <r>
      <rPr>
        <sz val="10"/>
        <color theme="1"/>
        <rFont val="宋体"/>
        <charset val="134"/>
      </rPr>
      <t>③各项目的立项申请及批复</t>
    </r>
    <r>
      <rPr>
        <sz val="10"/>
        <color theme="1"/>
        <rFont val="Times New Roman"/>
        <charset val="134"/>
      </rPr>
      <t xml:space="preserve">
</t>
    </r>
    <r>
      <rPr>
        <sz val="10"/>
        <color theme="1"/>
        <rFont val="宋体"/>
        <charset val="134"/>
      </rPr>
      <t>④《重庆市铜梁区人民政府领导批示抄告单》（王小波副区长</t>
    </r>
    <r>
      <rPr>
        <sz val="10"/>
        <color theme="1"/>
        <rFont val="Times New Roman"/>
        <charset val="134"/>
      </rPr>
      <t>2021</t>
    </r>
    <r>
      <rPr>
        <sz val="10"/>
        <color theme="1"/>
        <rFont val="宋体"/>
        <charset val="134"/>
      </rPr>
      <t>年第</t>
    </r>
    <r>
      <rPr>
        <sz val="10"/>
        <color theme="1"/>
        <rFont val="Times New Roman"/>
        <charset val="134"/>
      </rPr>
      <t>231</t>
    </r>
    <r>
      <rPr>
        <sz val="10"/>
        <color theme="1"/>
        <rFont val="宋体"/>
        <charset val="134"/>
      </rPr>
      <t>号）；</t>
    </r>
    <r>
      <rPr>
        <sz val="10"/>
        <color theme="1"/>
        <rFont val="Times New Roman"/>
        <charset val="134"/>
      </rPr>
      <t xml:space="preserve">
</t>
    </r>
    <r>
      <rPr>
        <sz val="10"/>
        <color theme="1"/>
        <rFont val="宋体"/>
        <charset val="134"/>
      </rPr>
      <t>⑤铜建委文〔</t>
    </r>
    <r>
      <rPr>
        <sz val="10"/>
        <color theme="1"/>
        <rFont val="Times New Roman"/>
        <charset val="134"/>
      </rPr>
      <t>2021</t>
    </r>
    <r>
      <rPr>
        <sz val="10"/>
        <color theme="1"/>
        <rFont val="宋体"/>
        <charset val="134"/>
      </rPr>
      <t>〕</t>
    </r>
    <r>
      <rPr>
        <sz val="10"/>
        <color theme="1"/>
        <rFont val="Times New Roman"/>
        <charset val="134"/>
      </rPr>
      <t>94</t>
    </r>
    <r>
      <rPr>
        <sz val="10"/>
        <color theme="1"/>
        <rFont val="宋体"/>
        <charset val="134"/>
      </rPr>
      <t>号；</t>
    </r>
    <r>
      <rPr>
        <sz val="10"/>
        <color theme="1"/>
        <rFont val="Times New Roman"/>
        <charset val="134"/>
      </rPr>
      <t xml:space="preserve">
</t>
    </r>
    <r>
      <rPr>
        <sz val="10"/>
        <color theme="1"/>
        <rFont val="宋体"/>
        <charset val="134"/>
      </rPr>
      <t>⑥《重庆市铜梁区人民政府领导批示抄告单》（王小波副区长</t>
    </r>
    <r>
      <rPr>
        <sz val="10"/>
        <color theme="1"/>
        <rFont val="Times New Roman"/>
        <charset val="134"/>
      </rPr>
      <t>2020</t>
    </r>
    <r>
      <rPr>
        <sz val="10"/>
        <color theme="1"/>
        <rFont val="宋体"/>
        <charset val="134"/>
      </rPr>
      <t>年第</t>
    </r>
    <r>
      <rPr>
        <sz val="10"/>
        <color theme="1"/>
        <rFont val="Times New Roman"/>
        <charset val="134"/>
      </rPr>
      <t>309</t>
    </r>
    <r>
      <rPr>
        <sz val="10"/>
        <color theme="1"/>
        <rFont val="宋体"/>
        <charset val="134"/>
      </rPr>
      <t>号）；</t>
    </r>
    <r>
      <rPr>
        <sz val="10"/>
        <color theme="1"/>
        <rFont val="Times New Roman"/>
        <charset val="134"/>
      </rPr>
      <t xml:space="preserve">
</t>
    </r>
    <r>
      <rPr>
        <sz val="10"/>
        <color theme="1"/>
        <rFont val="宋体"/>
        <charset val="134"/>
      </rPr>
      <t>⑦铜建委文〔</t>
    </r>
    <r>
      <rPr>
        <sz val="10"/>
        <color theme="1"/>
        <rFont val="Times New Roman"/>
        <charset val="134"/>
      </rPr>
      <t>2020</t>
    </r>
    <r>
      <rPr>
        <sz val="10"/>
        <color theme="1"/>
        <rFont val="宋体"/>
        <charset val="134"/>
      </rPr>
      <t>〕</t>
    </r>
    <r>
      <rPr>
        <sz val="10"/>
        <color theme="1"/>
        <rFont val="Times New Roman"/>
        <charset val="134"/>
      </rPr>
      <t>166</t>
    </r>
    <r>
      <rPr>
        <sz val="10"/>
        <color theme="1"/>
        <rFont val="宋体"/>
        <charset val="134"/>
      </rPr>
      <t>号</t>
    </r>
    <r>
      <rPr>
        <sz val="10"/>
        <color theme="1"/>
        <rFont val="Times New Roman"/>
        <charset val="134"/>
      </rPr>
      <t xml:space="preserve">
</t>
    </r>
  </si>
  <si>
    <r>
      <rPr>
        <sz val="10"/>
        <color rgb="FF000000"/>
        <rFont val="宋体"/>
        <charset val="134"/>
      </rPr>
      <t>绩效目标合理性</t>
    </r>
  </si>
  <si>
    <t>考察项目所定的绩效目标是否依据充分，是否符合客观实际，用以反映和考核项目绩效目标与项目实施的相符情况。</t>
  </si>
  <si>
    <r>
      <rPr>
        <sz val="10"/>
        <color rgb="FF000000"/>
        <rFont val="宋体"/>
        <charset val="134"/>
      </rPr>
      <t>①项目是否有绩效目标，是得</t>
    </r>
    <r>
      <rPr>
        <sz val="10"/>
        <color rgb="FF000000"/>
        <rFont val="Times New Roman"/>
        <charset val="134"/>
      </rPr>
      <t>1</t>
    </r>
    <r>
      <rPr>
        <sz val="10"/>
        <color rgb="FF000000"/>
        <rFont val="宋体"/>
        <charset val="134"/>
      </rPr>
      <t>分，否则不得分。</t>
    </r>
    <r>
      <rPr>
        <sz val="10"/>
        <color rgb="FF000000"/>
        <rFont val="Times New Roman"/>
        <charset val="134"/>
      </rPr>
      <t xml:space="preserve">
</t>
    </r>
    <r>
      <rPr>
        <sz val="10"/>
        <color rgb="FF000000"/>
        <rFont val="宋体"/>
        <charset val="134"/>
      </rPr>
      <t>②是否符合国家相关法律法规，国民经济发展规划和党委政府决策；是得</t>
    </r>
    <r>
      <rPr>
        <sz val="10"/>
        <color rgb="FF000000"/>
        <rFont val="Times New Roman"/>
        <charset val="134"/>
      </rPr>
      <t>1</t>
    </r>
    <r>
      <rPr>
        <sz val="10"/>
        <color rgb="FF000000"/>
        <rFont val="宋体"/>
        <charset val="134"/>
      </rPr>
      <t>分，否则不得分。</t>
    </r>
    <r>
      <rPr>
        <sz val="10"/>
        <color rgb="FF000000"/>
        <rFont val="Times New Roman"/>
        <charset val="134"/>
      </rPr>
      <t xml:space="preserve">
</t>
    </r>
    <r>
      <rPr>
        <sz val="10"/>
        <color rgb="FF000000"/>
        <rFont val="宋体"/>
        <charset val="134"/>
      </rPr>
      <t>③是否与项目实施单位或委托单位职责密切相关；是得</t>
    </r>
    <r>
      <rPr>
        <sz val="10"/>
        <color rgb="FF000000"/>
        <rFont val="Times New Roman"/>
        <charset val="134"/>
      </rPr>
      <t>1</t>
    </r>
    <r>
      <rPr>
        <sz val="10"/>
        <color rgb="FF000000"/>
        <rFont val="宋体"/>
        <charset val="134"/>
      </rPr>
      <t>分，否则不得分。</t>
    </r>
    <r>
      <rPr>
        <sz val="10"/>
        <color rgb="FF000000"/>
        <rFont val="Times New Roman"/>
        <charset val="134"/>
      </rPr>
      <t xml:space="preserve">
</t>
    </r>
    <r>
      <rPr>
        <sz val="10"/>
        <color rgb="FF000000"/>
        <rFont val="宋体"/>
        <charset val="134"/>
      </rPr>
      <t>④项目预期产出效益和效果是否符合正常的业绩水平。是得</t>
    </r>
    <r>
      <rPr>
        <sz val="10"/>
        <color rgb="FF000000"/>
        <rFont val="Times New Roman"/>
        <charset val="134"/>
      </rPr>
      <t>1</t>
    </r>
    <r>
      <rPr>
        <sz val="10"/>
        <color rgb="FF000000"/>
        <rFont val="宋体"/>
        <charset val="134"/>
      </rPr>
      <t>分，否则不得分。</t>
    </r>
  </si>
  <si>
    <r>
      <rPr>
        <sz val="10"/>
        <color theme="1"/>
        <rFont val="宋体"/>
        <charset val="134"/>
      </rPr>
      <t>①老旧小区改造项目设有绩效目标，得</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②老旧小区改造项目是铜梁区重点民生项目，铜梁区人民政府国民经济和社会发展</t>
    </r>
    <r>
      <rPr>
        <sz val="10"/>
        <color theme="1"/>
        <rFont val="Times New Roman"/>
        <charset val="134"/>
      </rPr>
      <t>“</t>
    </r>
    <r>
      <rPr>
        <sz val="10"/>
        <color theme="1"/>
        <rFont val="宋体"/>
        <charset val="134"/>
      </rPr>
      <t>十四五</t>
    </r>
    <r>
      <rPr>
        <sz val="10"/>
        <color theme="1"/>
        <rFont val="Times New Roman"/>
        <charset val="134"/>
      </rPr>
      <t>”</t>
    </r>
    <r>
      <rPr>
        <sz val="10"/>
        <color theme="1"/>
        <rFont val="宋体"/>
        <charset val="134"/>
      </rPr>
      <t>规划中提出高标准推进城镇建设，加强城镇老旧小区改造和社区建设，增强城市防洪排涝、火灾防控能力，开展城市功能修补，完善城市配套功能，优化公共服务供给，提高城市宜居度。老旧小区改造项目既符合国民经济和社会发展规划，也符合政府决策，得</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③老旧小区改造项目与区住建委</t>
    </r>
    <r>
      <rPr>
        <sz val="10"/>
        <color theme="1"/>
        <rFont val="Times New Roman"/>
        <charset val="134"/>
      </rPr>
      <t>“</t>
    </r>
    <r>
      <rPr>
        <sz val="10"/>
        <color theme="1"/>
        <rFont val="宋体"/>
        <charset val="134"/>
      </rPr>
      <t>负责住房和城乡建设财政性</t>
    </r>
    <r>
      <rPr>
        <sz val="10"/>
        <color rgb="FFFF0000"/>
        <rFont val="宋体"/>
        <charset val="134"/>
      </rPr>
      <t>资金</t>
    </r>
    <r>
      <rPr>
        <sz val="10"/>
        <color theme="1"/>
        <rFont val="宋体"/>
        <charset val="134"/>
      </rPr>
      <t>的监督管理，住房保障工作，统筹推进城市基础设施建设工作及城市人居环境改善工作，推进城市修补和有机更新</t>
    </r>
    <r>
      <rPr>
        <sz val="10"/>
        <color theme="1"/>
        <rFont val="Times New Roman"/>
        <charset val="134"/>
      </rPr>
      <t>”</t>
    </r>
    <r>
      <rPr>
        <sz val="10"/>
        <color theme="1"/>
        <rFont val="宋体"/>
        <charset val="134"/>
      </rPr>
      <t>工作职责密切相关，得</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④老旧小区改造项目绩效目标不仅设置了数量指标、质量指标、时效指标，还设置了社会效益和满意度指标，项目预期产出效益和效果符合正常的业绩水平，得</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经综合评价本项得</t>
    </r>
    <r>
      <rPr>
        <sz val="10"/>
        <color theme="1"/>
        <rFont val="Times New Roman"/>
        <charset val="134"/>
      </rPr>
      <t>4</t>
    </r>
    <r>
      <rPr>
        <sz val="10"/>
        <color theme="1"/>
        <rFont val="宋体"/>
        <charset val="134"/>
      </rPr>
      <t>分。</t>
    </r>
  </si>
  <si>
    <r>
      <rPr>
        <sz val="10"/>
        <color theme="1"/>
        <rFont val="宋体"/>
        <charset val="134"/>
      </rPr>
      <t>①老旧小区改造项目中央补助资金绩效目标表；</t>
    </r>
    <r>
      <rPr>
        <sz val="10"/>
        <color theme="1"/>
        <rFont val="Times New Roman"/>
        <charset val="134"/>
      </rPr>
      <t xml:space="preserve">
</t>
    </r>
    <r>
      <rPr>
        <sz val="10"/>
        <color theme="1"/>
        <rFont val="宋体"/>
        <charset val="134"/>
      </rPr>
      <t>②老旧小区改造项目市级激励和补助资金绩效目标表；</t>
    </r>
    <r>
      <rPr>
        <sz val="10"/>
        <color theme="1"/>
        <rFont val="Times New Roman"/>
        <charset val="134"/>
      </rPr>
      <t xml:space="preserve">
</t>
    </r>
    <r>
      <rPr>
        <sz val="10"/>
        <color theme="1"/>
        <rFont val="宋体"/>
        <charset val="134"/>
      </rPr>
      <t>③老旧小区改造项目区级资金绩效目标表。</t>
    </r>
    <r>
      <rPr>
        <sz val="10"/>
        <color theme="1"/>
        <rFont val="Times New Roman"/>
        <charset val="134"/>
      </rPr>
      <t xml:space="preserve">
</t>
    </r>
    <r>
      <rPr>
        <sz val="10"/>
        <color theme="1"/>
        <rFont val="宋体"/>
        <charset val="134"/>
      </rPr>
      <t>④《重庆市铜梁区人民政府关于印发重庆市铜梁区国民经济和社会发展第十四个五年规划和二〇三五年远景目标纲要的通知》（铜府发〔</t>
    </r>
    <r>
      <rPr>
        <sz val="10"/>
        <color theme="1"/>
        <rFont val="Times New Roman"/>
        <charset val="134"/>
      </rPr>
      <t>2021</t>
    </r>
    <r>
      <rPr>
        <sz val="10"/>
        <color theme="1"/>
        <rFont val="宋体"/>
        <charset val="134"/>
      </rPr>
      <t>〕</t>
    </r>
    <r>
      <rPr>
        <sz val="10"/>
        <color theme="1"/>
        <rFont val="Times New Roman"/>
        <charset val="134"/>
      </rPr>
      <t>3</t>
    </r>
    <r>
      <rPr>
        <sz val="10"/>
        <color theme="1"/>
        <rFont val="宋体"/>
        <charset val="134"/>
      </rPr>
      <t>号）</t>
    </r>
  </si>
  <si>
    <r>
      <rPr>
        <sz val="10"/>
        <color rgb="FF000000"/>
        <rFont val="宋体"/>
        <charset val="134"/>
      </rPr>
      <t>绩效指标明确性</t>
    </r>
  </si>
  <si>
    <t>考察依据绩效目标设定的绩效指标是否清晰、细化、可衡量等，用以反映和考核项目绩效目标的明细化情况。</t>
  </si>
  <si>
    <r>
      <rPr>
        <sz val="10"/>
        <color rgb="FF000000"/>
        <rFont val="宋体"/>
        <charset val="134"/>
      </rPr>
      <t>①是否将项目绩效目标细化分解为具体的绩效目标；是得</t>
    </r>
    <r>
      <rPr>
        <sz val="10"/>
        <color rgb="FF000000"/>
        <rFont val="Times New Roman"/>
        <charset val="134"/>
      </rPr>
      <t>1</t>
    </r>
    <r>
      <rPr>
        <sz val="10"/>
        <color rgb="FF000000"/>
        <rFont val="宋体"/>
        <charset val="134"/>
      </rPr>
      <t>分，否则不得分。</t>
    </r>
    <r>
      <rPr>
        <sz val="10"/>
        <color rgb="FF000000"/>
        <rFont val="Times New Roman"/>
        <charset val="134"/>
      </rPr>
      <t xml:space="preserve">
</t>
    </r>
    <r>
      <rPr>
        <sz val="10"/>
        <color rgb="FF000000"/>
        <rFont val="宋体"/>
        <charset val="134"/>
      </rPr>
      <t>②是否通过清晰、可衡量的指标值予以体现；是得</t>
    </r>
    <r>
      <rPr>
        <sz val="10"/>
        <color rgb="FF000000"/>
        <rFont val="Times New Roman"/>
        <charset val="134"/>
      </rPr>
      <t>1</t>
    </r>
    <r>
      <rPr>
        <sz val="10"/>
        <color rgb="FF000000"/>
        <rFont val="宋体"/>
        <charset val="134"/>
      </rPr>
      <t>分，否则不得分。</t>
    </r>
    <r>
      <rPr>
        <sz val="10"/>
        <color rgb="FF000000"/>
        <rFont val="Times New Roman"/>
        <charset val="134"/>
      </rPr>
      <t xml:space="preserve">
</t>
    </r>
    <r>
      <rPr>
        <sz val="10"/>
        <color rgb="FF000000"/>
        <rFont val="宋体"/>
        <charset val="134"/>
      </rPr>
      <t>③是否与项目年度任务数或计划数相对应；是得</t>
    </r>
    <r>
      <rPr>
        <sz val="10"/>
        <color rgb="FF000000"/>
        <rFont val="Times New Roman"/>
        <charset val="134"/>
      </rPr>
      <t>1</t>
    </r>
    <r>
      <rPr>
        <sz val="10"/>
        <color rgb="FF000000"/>
        <rFont val="宋体"/>
        <charset val="134"/>
      </rPr>
      <t>分，否则不得分。</t>
    </r>
    <r>
      <rPr>
        <sz val="10"/>
        <color rgb="FF000000"/>
        <rFont val="Times New Roman"/>
        <charset val="134"/>
      </rPr>
      <t xml:space="preserve">
</t>
    </r>
    <r>
      <rPr>
        <sz val="10"/>
        <color rgb="FF000000"/>
        <rFont val="宋体"/>
        <charset val="134"/>
      </rPr>
      <t>④是否与预算确定的项目投资或资金量相匹配。是得</t>
    </r>
    <r>
      <rPr>
        <sz val="10"/>
        <color rgb="FF000000"/>
        <rFont val="Times New Roman"/>
        <charset val="134"/>
      </rPr>
      <t>1</t>
    </r>
    <r>
      <rPr>
        <sz val="10"/>
        <color rgb="FF000000"/>
        <rFont val="宋体"/>
        <charset val="134"/>
      </rPr>
      <t>分，否则不得分。</t>
    </r>
  </si>
  <si>
    <r>
      <rPr>
        <sz val="10"/>
        <color theme="1"/>
        <rFont val="宋体"/>
        <charset val="134"/>
      </rPr>
      <t>①项目绩效目标细化分解为具体的绩效目标，设置了数量指标、质量指标、时效指标、社会效益指标、服务对象满意度指标，得</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②项目绩效目标设置的指标值是清晰的、可衡量的，得</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③</t>
    </r>
    <r>
      <rPr>
        <sz val="10"/>
        <color theme="1"/>
        <rFont val="Times New Roman"/>
        <charset val="134"/>
      </rPr>
      <t>2022</t>
    </r>
    <r>
      <rPr>
        <sz val="10"/>
        <color theme="1"/>
        <rFont val="宋体"/>
        <charset val="134"/>
      </rPr>
      <t>年绩效目标值为改造</t>
    </r>
    <r>
      <rPr>
        <sz val="10"/>
        <color theme="1"/>
        <rFont val="Times New Roman"/>
        <charset val="134"/>
      </rPr>
      <t>16</t>
    </r>
    <r>
      <rPr>
        <sz val="10"/>
        <color theme="1"/>
        <rFont val="宋体"/>
        <charset val="134"/>
      </rPr>
      <t>个小区，《重庆市铜梁区人民政府领导批示抄告单》（王小波副区长</t>
    </r>
    <r>
      <rPr>
        <sz val="10"/>
        <color theme="1"/>
        <rFont val="Times New Roman"/>
        <charset val="134"/>
      </rPr>
      <t>2021</t>
    </r>
    <r>
      <rPr>
        <sz val="10"/>
        <color theme="1"/>
        <rFont val="宋体"/>
        <charset val="134"/>
      </rPr>
      <t>年第</t>
    </r>
    <r>
      <rPr>
        <sz val="10"/>
        <color theme="1"/>
        <rFont val="Times New Roman"/>
        <charset val="134"/>
      </rPr>
      <t>231</t>
    </r>
    <r>
      <rPr>
        <sz val="10"/>
        <color theme="1"/>
        <rFont val="宋体"/>
        <charset val="134"/>
      </rPr>
      <t>号）同意</t>
    </r>
    <r>
      <rPr>
        <sz val="10"/>
        <color theme="1"/>
        <rFont val="Times New Roman"/>
        <charset val="134"/>
      </rPr>
      <t>2022</t>
    </r>
    <r>
      <rPr>
        <sz val="10"/>
        <color theme="1"/>
        <rFont val="宋体"/>
        <charset val="134"/>
      </rPr>
      <t>年改造</t>
    </r>
    <r>
      <rPr>
        <sz val="10"/>
        <color theme="1"/>
        <rFont val="Times New Roman"/>
        <charset val="134"/>
      </rPr>
      <t>16</t>
    </r>
    <r>
      <rPr>
        <sz val="10"/>
        <color theme="1"/>
        <rFont val="宋体"/>
        <charset val="134"/>
      </rPr>
      <t>个小区，</t>
    </r>
    <r>
      <rPr>
        <sz val="10"/>
        <rFont val="宋体"/>
        <charset val="134"/>
      </rPr>
      <t>项目绩效目标的指标值与项目年度任务数相对应，得</t>
    </r>
    <r>
      <rPr>
        <sz val="10"/>
        <rFont val="Times New Roman"/>
        <charset val="134"/>
      </rPr>
      <t>1</t>
    </r>
    <r>
      <rPr>
        <sz val="10"/>
        <rFont val="宋体"/>
        <charset val="134"/>
      </rPr>
      <t>分。</t>
    </r>
    <r>
      <rPr>
        <sz val="10"/>
        <rFont val="Times New Roman"/>
        <charset val="134"/>
      </rPr>
      <t xml:space="preserve">
</t>
    </r>
    <r>
      <rPr>
        <sz val="10"/>
        <rFont val="宋体"/>
        <charset val="134"/>
      </rPr>
      <t>④项目绩效目标与预算确定的项目投资或资金量相匹配，得</t>
    </r>
    <r>
      <rPr>
        <sz val="10"/>
        <rFont val="Times New Roman"/>
        <charset val="134"/>
      </rPr>
      <t>1</t>
    </r>
    <r>
      <rPr>
        <sz val="10"/>
        <rFont val="宋体"/>
        <charset val="134"/>
      </rPr>
      <t>分。</t>
    </r>
    <r>
      <rPr>
        <sz val="10"/>
        <rFont val="Times New Roman"/>
        <charset val="134"/>
      </rPr>
      <t xml:space="preserve">
</t>
    </r>
    <r>
      <rPr>
        <sz val="10"/>
        <rFont val="宋体"/>
        <charset val="134"/>
      </rPr>
      <t>经综合评价本项得</t>
    </r>
    <r>
      <rPr>
        <sz val="10"/>
        <rFont val="Times New Roman"/>
        <charset val="134"/>
      </rPr>
      <t>4</t>
    </r>
    <r>
      <rPr>
        <sz val="10"/>
        <rFont val="宋体"/>
        <charset val="134"/>
      </rPr>
      <t>分。</t>
    </r>
  </si>
  <si>
    <r>
      <rPr>
        <sz val="10"/>
        <color theme="1"/>
        <rFont val="宋体"/>
        <charset val="134"/>
      </rPr>
      <t>①老旧小区改造项目中央补助资金绩效目标表；</t>
    </r>
    <r>
      <rPr>
        <sz val="10"/>
        <color theme="1"/>
        <rFont val="Times New Roman"/>
        <charset val="134"/>
      </rPr>
      <t xml:space="preserve">
</t>
    </r>
    <r>
      <rPr>
        <sz val="10"/>
        <color theme="1"/>
        <rFont val="宋体"/>
        <charset val="134"/>
      </rPr>
      <t>②老旧小区改造项目市级激励和补助资金绩效目标表；</t>
    </r>
    <r>
      <rPr>
        <sz val="10"/>
        <color theme="1"/>
        <rFont val="Times New Roman"/>
        <charset val="134"/>
      </rPr>
      <t xml:space="preserve">
</t>
    </r>
    <r>
      <rPr>
        <sz val="10"/>
        <color theme="1"/>
        <rFont val="宋体"/>
        <charset val="134"/>
      </rPr>
      <t>③老旧小区改造项目区级资金绩效目标表。</t>
    </r>
    <r>
      <rPr>
        <sz val="10"/>
        <color theme="1"/>
        <rFont val="Times New Roman"/>
        <charset val="134"/>
      </rPr>
      <t xml:space="preserve">
</t>
    </r>
    <r>
      <rPr>
        <sz val="10"/>
        <color theme="1"/>
        <rFont val="宋体"/>
        <charset val="134"/>
      </rPr>
      <t>④《重庆市铜梁区人民政府领导批示抄告单》（王小波副区长</t>
    </r>
    <r>
      <rPr>
        <sz val="10"/>
        <color theme="1"/>
        <rFont val="Times New Roman"/>
        <charset val="134"/>
      </rPr>
      <t>2021</t>
    </r>
    <r>
      <rPr>
        <sz val="10"/>
        <color theme="1"/>
        <rFont val="宋体"/>
        <charset val="134"/>
      </rPr>
      <t>年第</t>
    </r>
    <r>
      <rPr>
        <sz val="10"/>
        <color theme="1"/>
        <rFont val="Times New Roman"/>
        <charset val="134"/>
      </rPr>
      <t>231</t>
    </r>
    <r>
      <rPr>
        <sz val="10"/>
        <color theme="1"/>
        <rFont val="宋体"/>
        <charset val="134"/>
      </rPr>
      <t>号）</t>
    </r>
  </si>
  <si>
    <r>
      <rPr>
        <sz val="10"/>
        <color rgb="FF000000"/>
        <rFont val="宋体"/>
        <charset val="134"/>
      </rPr>
      <t>资金落实（</t>
    </r>
    <r>
      <rPr>
        <sz val="10"/>
        <color rgb="FF000000"/>
        <rFont val="Times New Roman"/>
        <charset val="134"/>
      </rPr>
      <t>8</t>
    </r>
    <r>
      <rPr>
        <sz val="10"/>
        <color rgb="FF000000"/>
        <rFont val="宋体"/>
        <charset val="134"/>
      </rPr>
      <t>分）</t>
    </r>
  </si>
  <si>
    <r>
      <rPr>
        <sz val="10"/>
        <color rgb="FF000000"/>
        <rFont val="宋体"/>
        <charset val="134"/>
      </rPr>
      <t>资金到位率</t>
    </r>
  </si>
  <si>
    <r>
      <rPr>
        <sz val="10"/>
        <color rgb="FF000000"/>
        <rFont val="宋体"/>
        <charset val="134"/>
      </rPr>
      <t>考察实际到位财政补助资金与计划财政资金投入资金的比率，用以反映和考核财政补助资金落实情况对项目实施的总体保障程度。单个财政补助资金到位率</t>
    </r>
    <r>
      <rPr>
        <sz val="10"/>
        <color rgb="FF000000"/>
        <rFont val="Times New Roman"/>
        <charset val="134"/>
      </rPr>
      <t>=</t>
    </r>
    <r>
      <rPr>
        <sz val="10"/>
        <color rgb="FF000000"/>
        <rFont val="宋体"/>
        <charset val="134"/>
      </rPr>
      <t>（本年实际到位财政资金</t>
    </r>
    <r>
      <rPr>
        <sz val="10"/>
        <color rgb="FF000000"/>
        <rFont val="Times New Roman"/>
        <charset val="134"/>
      </rPr>
      <t>/</t>
    </r>
    <r>
      <rPr>
        <sz val="10"/>
        <color rgb="FF000000"/>
        <rFont val="宋体"/>
        <charset val="134"/>
      </rPr>
      <t>预算投入财政资金）</t>
    </r>
    <r>
      <rPr>
        <sz val="10"/>
        <color rgb="FF000000"/>
        <rFont val="Times New Roman"/>
        <charset val="134"/>
      </rPr>
      <t>*100%</t>
    </r>
    <r>
      <rPr>
        <sz val="10"/>
        <color rgb="FF000000"/>
        <rFont val="宋体"/>
        <charset val="134"/>
      </rPr>
      <t>。财政资金到位率</t>
    </r>
    <r>
      <rPr>
        <sz val="10"/>
        <color rgb="FF000000"/>
        <rFont val="Times New Roman"/>
        <charset val="134"/>
      </rPr>
      <t>=∑</t>
    </r>
    <r>
      <rPr>
        <sz val="10"/>
        <color rgb="FF000000"/>
        <rFont val="宋体"/>
        <charset val="134"/>
      </rPr>
      <t>单个财政补助资金到位率</t>
    </r>
    <r>
      <rPr>
        <sz val="10"/>
        <color rgb="FF000000"/>
        <rFont val="Times New Roman"/>
        <charset val="134"/>
      </rPr>
      <t>*</t>
    </r>
    <r>
      <rPr>
        <sz val="10"/>
        <color rgb="FF000000"/>
        <rFont val="宋体"/>
        <charset val="134"/>
      </rPr>
      <t>资金权重。</t>
    </r>
  </si>
  <si>
    <r>
      <rPr>
        <sz val="10"/>
        <rFont val="宋体"/>
        <charset val="134"/>
      </rPr>
      <t>①财政资金到位率</t>
    </r>
    <r>
      <rPr>
        <sz val="10"/>
        <rFont val="Times New Roman"/>
        <charset val="134"/>
      </rPr>
      <t>=100%</t>
    </r>
    <r>
      <rPr>
        <sz val="10"/>
        <rFont val="宋体"/>
        <charset val="134"/>
      </rPr>
      <t>得</t>
    </r>
    <r>
      <rPr>
        <sz val="10"/>
        <rFont val="Times New Roman"/>
        <charset val="134"/>
      </rPr>
      <t>4</t>
    </r>
    <r>
      <rPr>
        <sz val="10"/>
        <rFont val="宋体"/>
        <charset val="134"/>
      </rPr>
      <t>分。</t>
    </r>
    <r>
      <rPr>
        <sz val="10"/>
        <rFont val="Times New Roman"/>
        <charset val="134"/>
      </rPr>
      <t xml:space="preserve">
</t>
    </r>
    <r>
      <rPr>
        <sz val="10"/>
        <rFont val="宋体"/>
        <charset val="134"/>
      </rPr>
      <t>②财政资金到位率</t>
    </r>
    <r>
      <rPr>
        <sz val="10"/>
        <rFont val="Times New Roman"/>
        <charset val="134"/>
      </rPr>
      <t>≥85%</t>
    </r>
    <r>
      <rPr>
        <sz val="10"/>
        <rFont val="宋体"/>
        <charset val="134"/>
      </rPr>
      <t>（含），且</t>
    </r>
    <r>
      <rPr>
        <sz val="10"/>
        <rFont val="Times New Roman"/>
        <charset val="134"/>
      </rPr>
      <t>&lt;100%</t>
    </r>
    <r>
      <rPr>
        <sz val="10"/>
        <rFont val="宋体"/>
        <charset val="134"/>
      </rPr>
      <t>（不含），得分</t>
    </r>
    <r>
      <rPr>
        <sz val="10"/>
        <rFont val="Times New Roman"/>
        <charset val="134"/>
      </rPr>
      <t>=</t>
    </r>
    <r>
      <rPr>
        <sz val="10"/>
        <rFont val="宋体"/>
        <charset val="134"/>
      </rPr>
      <t>（资金到位率</t>
    </r>
    <r>
      <rPr>
        <sz val="10"/>
        <rFont val="Times New Roman"/>
        <charset val="134"/>
      </rPr>
      <t>-85%</t>
    </r>
    <r>
      <rPr>
        <sz val="10"/>
        <rFont val="宋体"/>
        <charset val="134"/>
      </rPr>
      <t>）</t>
    </r>
    <r>
      <rPr>
        <sz val="10"/>
        <rFont val="Times New Roman"/>
        <charset val="134"/>
      </rPr>
      <t>/(100%-85%)*4</t>
    </r>
    <r>
      <rPr>
        <sz val="10"/>
        <rFont val="宋体"/>
        <charset val="134"/>
      </rPr>
      <t>。</t>
    </r>
    <r>
      <rPr>
        <sz val="10"/>
        <rFont val="Times New Roman"/>
        <charset val="134"/>
      </rPr>
      <t xml:space="preserve">
</t>
    </r>
    <r>
      <rPr>
        <sz val="10"/>
        <rFont val="宋体"/>
        <charset val="134"/>
      </rPr>
      <t>③</t>
    </r>
    <r>
      <rPr>
        <sz val="10"/>
        <rFont val="Times New Roman"/>
        <charset val="134"/>
      </rPr>
      <t>85%</t>
    </r>
    <r>
      <rPr>
        <sz val="10"/>
        <rFont val="宋体"/>
        <charset val="134"/>
      </rPr>
      <t>以下（不含）得</t>
    </r>
    <r>
      <rPr>
        <sz val="10"/>
        <rFont val="Times New Roman"/>
        <charset val="134"/>
      </rPr>
      <t>0</t>
    </r>
    <r>
      <rPr>
        <sz val="10"/>
        <rFont val="宋体"/>
        <charset val="134"/>
      </rPr>
      <t>分。</t>
    </r>
    <r>
      <rPr>
        <sz val="10"/>
        <rFont val="Times New Roman"/>
        <charset val="134"/>
      </rPr>
      <t xml:space="preserve">
</t>
    </r>
    <r>
      <rPr>
        <sz val="10"/>
        <rFont val="宋体"/>
        <charset val="134"/>
      </rPr>
      <t>中央资金、市级资金、区级资金扣相应权重分值。</t>
    </r>
  </si>
  <si>
    <r>
      <rPr>
        <sz val="10"/>
        <rFont val="宋体"/>
        <charset val="134"/>
      </rPr>
      <t>本年实际到位财政资金</t>
    </r>
    <r>
      <rPr>
        <sz val="10"/>
        <rFont val="Times New Roman"/>
        <charset val="134"/>
      </rPr>
      <t>979.90</t>
    </r>
    <r>
      <rPr>
        <sz val="10"/>
        <rFont val="宋体"/>
        <charset val="134"/>
      </rPr>
      <t>万元，其中中央资金</t>
    </r>
    <r>
      <rPr>
        <sz val="10"/>
        <rFont val="Times New Roman"/>
        <charset val="134"/>
      </rPr>
      <t>121.71</t>
    </r>
    <r>
      <rPr>
        <sz val="10"/>
        <rFont val="宋体"/>
        <charset val="134"/>
      </rPr>
      <t>万元，市级激励和补助资金</t>
    </r>
    <r>
      <rPr>
        <sz val="10"/>
        <rFont val="Times New Roman"/>
        <charset val="134"/>
      </rPr>
      <t>32.26</t>
    </r>
    <r>
      <rPr>
        <sz val="10"/>
        <rFont val="宋体"/>
        <charset val="134"/>
      </rPr>
      <t>万元，区级资金</t>
    </r>
    <r>
      <rPr>
        <sz val="10"/>
        <rFont val="Times New Roman"/>
        <charset val="134"/>
      </rPr>
      <t>825.93</t>
    </r>
    <r>
      <rPr>
        <sz val="10"/>
        <rFont val="宋体"/>
        <charset val="134"/>
      </rPr>
      <t>万元，预算投入财政资金</t>
    </r>
    <r>
      <rPr>
        <sz val="10"/>
        <rFont val="Times New Roman"/>
        <charset val="134"/>
      </rPr>
      <t>3,137</t>
    </r>
    <r>
      <rPr>
        <sz val="10"/>
        <rFont val="宋体"/>
        <charset val="134"/>
      </rPr>
      <t>万元，其中中央资金</t>
    </r>
    <r>
      <rPr>
        <sz val="10"/>
        <rFont val="Times New Roman"/>
        <charset val="134"/>
      </rPr>
      <t>565</t>
    </r>
    <r>
      <rPr>
        <sz val="10"/>
        <rFont val="宋体"/>
        <charset val="134"/>
      </rPr>
      <t>万元，市级激励和补助资金</t>
    </r>
    <r>
      <rPr>
        <sz val="10"/>
        <rFont val="Times New Roman"/>
        <charset val="134"/>
      </rPr>
      <t>872</t>
    </r>
    <r>
      <rPr>
        <sz val="10"/>
        <rFont val="宋体"/>
        <charset val="134"/>
      </rPr>
      <t>万元，区级资金</t>
    </r>
    <r>
      <rPr>
        <sz val="10"/>
        <rFont val="Times New Roman"/>
        <charset val="134"/>
      </rPr>
      <t>1,700</t>
    </r>
    <r>
      <rPr>
        <sz val="10"/>
        <rFont val="宋体"/>
        <charset val="134"/>
      </rPr>
      <t>万元。中央资金到位率为</t>
    </r>
    <r>
      <rPr>
        <sz val="10"/>
        <rFont val="Times New Roman"/>
        <charset val="134"/>
      </rPr>
      <t>21.54%</t>
    </r>
    <r>
      <rPr>
        <sz val="10"/>
        <rFont val="宋体"/>
        <charset val="134"/>
      </rPr>
      <t>，市级资金到位率为</t>
    </r>
    <r>
      <rPr>
        <sz val="10"/>
        <rFont val="Times New Roman"/>
        <charset val="134"/>
      </rPr>
      <t>3.70%</t>
    </r>
    <r>
      <rPr>
        <sz val="10"/>
        <rFont val="宋体"/>
        <charset val="134"/>
      </rPr>
      <t>，区级资金到位率为</t>
    </r>
    <r>
      <rPr>
        <sz val="10"/>
        <rFont val="Times New Roman"/>
        <charset val="134"/>
      </rPr>
      <t>48.58%</t>
    </r>
    <r>
      <rPr>
        <sz val="10"/>
        <rFont val="宋体"/>
        <charset val="134"/>
      </rPr>
      <t>，财政资金到位率为</t>
    </r>
    <r>
      <rPr>
        <sz val="10"/>
        <rFont val="Times New Roman"/>
        <charset val="134"/>
      </rPr>
      <t>31.24%</t>
    </r>
    <r>
      <rPr>
        <sz val="10"/>
        <rFont val="宋体"/>
        <charset val="134"/>
      </rPr>
      <t>，得</t>
    </r>
    <r>
      <rPr>
        <sz val="10"/>
        <rFont val="Times New Roman"/>
        <charset val="134"/>
      </rPr>
      <t>0</t>
    </r>
    <r>
      <rPr>
        <sz val="10"/>
        <rFont val="宋体"/>
        <charset val="134"/>
      </rPr>
      <t>分。</t>
    </r>
  </si>
  <si>
    <r>
      <rPr>
        <sz val="10"/>
        <color theme="1"/>
        <rFont val="宋体"/>
        <charset val="134"/>
      </rPr>
      <t>区住建委、巴川街道、东城街道、南城街道、旧县街道相关账目。</t>
    </r>
  </si>
  <si>
    <r>
      <rPr>
        <sz val="10"/>
        <color rgb="FF000000"/>
        <rFont val="宋体"/>
        <charset val="134"/>
      </rPr>
      <t>到位及时率</t>
    </r>
  </si>
  <si>
    <r>
      <rPr>
        <sz val="10"/>
        <color rgb="FF000000"/>
        <rFont val="宋体"/>
        <charset val="134"/>
      </rPr>
      <t>及时到位资金与应到位资金的比率，用以反映和考核项目资金及时性程度。单个到位及时率</t>
    </r>
    <r>
      <rPr>
        <sz val="10"/>
        <color rgb="FF000000"/>
        <rFont val="Times New Roman"/>
        <charset val="134"/>
      </rPr>
      <t>=</t>
    </r>
    <r>
      <rPr>
        <sz val="10"/>
        <color rgb="FF000000"/>
        <rFont val="宋体"/>
        <charset val="134"/>
      </rPr>
      <t>（及时到位资金</t>
    </r>
    <r>
      <rPr>
        <sz val="10"/>
        <color rgb="FF000000"/>
        <rFont val="Times New Roman"/>
        <charset val="134"/>
      </rPr>
      <t>/</t>
    </r>
    <r>
      <rPr>
        <sz val="10"/>
        <color rgb="FF000000"/>
        <rFont val="宋体"/>
        <charset val="134"/>
      </rPr>
      <t>应到位资金）</t>
    </r>
    <r>
      <rPr>
        <sz val="10"/>
        <color rgb="FF000000"/>
        <rFont val="Times New Roman"/>
        <charset val="134"/>
      </rPr>
      <t>*100%</t>
    </r>
    <r>
      <rPr>
        <sz val="10"/>
        <color rgb="FF000000"/>
        <rFont val="宋体"/>
        <charset val="134"/>
      </rPr>
      <t>。到位及时率</t>
    </r>
    <r>
      <rPr>
        <sz val="10"/>
        <color rgb="FF000000"/>
        <rFont val="Times New Roman"/>
        <charset val="134"/>
      </rPr>
      <t>=∑</t>
    </r>
    <r>
      <rPr>
        <sz val="10"/>
        <color rgb="FF000000"/>
        <rFont val="宋体"/>
        <charset val="134"/>
      </rPr>
      <t>单个到位及时率</t>
    </r>
    <r>
      <rPr>
        <sz val="10"/>
        <color rgb="FF000000"/>
        <rFont val="Times New Roman"/>
        <charset val="134"/>
      </rPr>
      <t>*</t>
    </r>
    <r>
      <rPr>
        <sz val="10"/>
        <color rgb="FF000000"/>
        <rFont val="宋体"/>
        <charset val="134"/>
      </rPr>
      <t>资金权重。</t>
    </r>
  </si>
  <si>
    <r>
      <rPr>
        <sz val="10"/>
        <rFont val="宋体"/>
        <charset val="134"/>
      </rPr>
      <t>①到位及时率</t>
    </r>
    <r>
      <rPr>
        <sz val="10"/>
        <rFont val="Times New Roman"/>
        <charset val="134"/>
      </rPr>
      <t>=100%</t>
    </r>
    <r>
      <rPr>
        <sz val="10"/>
        <rFont val="宋体"/>
        <charset val="134"/>
      </rPr>
      <t>，得</t>
    </r>
    <r>
      <rPr>
        <sz val="10"/>
        <rFont val="Times New Roman"/>
        <charset val="134"/>
      </rPr>
      <t>4</t>
    </r>
    <r>
      <rPr>
        <sz val="10"/>
        <rFont val="宋体"/>
        <charset val="134"/>
      </rPr>
      <t>分。</t>
    </r>
    <r>
      <rPr>
        <sz val="10"/>
        <rFont val="Times New Roman"/>
        <charset val="134"/>
      </rPr>
      <t xml:space="preserve">
</t>
    </r>
    <r>
      <rPr>
        <sz val="10"/>
        <rFont val="宋体"/>
        <charset val="134"/>
      </rPr>
      <t>②到位及时率</t>
    </r>
    <r>
      <rPr>
        <sz val="10"/>
        <rFont val="Times New Roman"/>
        <charset val="134"/>
      </rPr>
      <t>≥85%</t>
    </r>
    <r>
      <rPr>
        <sz val="10"/>
        <rFont val="宋体"/>
        <charset val="134"/>
      </rPr>
      <t>（含），且</t>
    </r>
    <r>
      <rPr>
        <sz val="10"/>
        <rFont val="Times New Roman"/>
        <charset val="134"/>
      </rPr>
      <t>&lt;100%</t>
    </r>
    <r>
      <rPr>
        <sz val="10"/>
        <rFont val="宋体"/>
        <charset val="134"/>
      </rPr>
      <t>（不含）；得分</t>
    </r>
    <r>
      <rPr>
        <sz val="10"/>
        <rFont val="Times New Roman"/>
        <charset val="134"/>
      </rPr>
      <t>=</t>
    </r>
    <r>
      <rPr>
        <sz val="10"/>
        <rFont val="宋体"/>
        <charset val="134"/>
      </rPr>
      <t>（到位及时率</t>
    </r>
    <r>
      <rPr>
        <sz val="10"/>
        <rFont val="Times New Roman"/>
        <charset val="134"/>
      </rPr>
      <t>-85%</t>
    </r>
    <r>
      <rPr>
        <sz val="10"/>
        <rFont val="宋体"/>
        <charset val="134"/>
      </rPr>
      <t>）</t>
    </r>
    <r>
      <rPr>
        <sz val="10"/>
        <rFont val="Times New Roman"/>
        <charset val="134"/>
      </rPr>
      <t>/</t>
    </r>
    <r>
      <rPr>
        <sz val="10"/>
        <rFont val="宋体"/>
        <charset val="134"/>
      </rPr>
      <t>（</t>
    </r>
    <r>
      <rPr>
        <sz val="10"/>
        <rFont val="Times New Roman"/>
        <charset val="134"/>
      </rPr>
      <t>100%-85%</t>
    </r>
    <r>
      <rPr>
        <sz val="10"/>
        <rFont val="宋体"/>
        <charset val="134"/>
      </rPr>
      <t>）</t>
    </r>
    <r>
      <rPr>
        <sz val="10"/>
        <rFont val="Times New Roman"/>
        <charset val="134"/>
      </rPr>
      <t>*4</t>
    </r>
    <r>
      <rPr>
        <sz val="10"/>
        <rFont val="宋体"/>
        <charset val="134"/>
      </rPr>
      <t>。</t>
    </r>
    <r>
      <rPr>
        <sz val="10"/>
        <rFont val="Times New Roman"/>
        <charset val="134"/>
      </rPr>
      <t xml:space="preserve">
</t>
    </r>
    <r>
      <rPr>
        <sz val="10"/>
        <rFont val="宋体"/>
        <charset val="134"/>
      </rPr>
      <t>③</t>
    </r>
    <r>
      <rPr>
        <sz val="10"/>
        <rFont val="Times New Roman"/>
        <charset val="134"/>
      </rPr>
      <t>85%</t>
    </r>
    <r>
      <rPr>
        <sz val="10"/>
        <rFont val="宋体"/>
        <charset val="134"/>
      </rPr>
      <t>以下（不含）得</t>
    </r>
    <r>
      <rPr>
        <sz val="10"/>
        <rFont val="Times New Roman"/>
        <charset val="134"/>
      </rPr>
      <t>0</t>
    </r>
    <r>
      <rPr>
        <sz val="10"/>
        <rFont val="宋体"/>
        <charset val="134"/>
      </rPr>
      <t>分。</t>
    </r>
    <r>
      <rPr>
        <sz val="10"/>
        <rFont val="Times New Roman"/>
        <charset val="134"/>
      </rPr>
      <t xml:space="preserve">
</t>
    </r>
    <r>
      <rPr>
        <sz val="10"/>
        <rFont val="宋体"/>
        <charset val="134"/>
      </rPr>
      <t>中央资金、市级资金、区级资金扣相应权重分值。</t>
    </r>
  </si>
  <si>
    <r>
      <rPr>
        <sz val="10"/>
        <rFont val="宋体"/>
        <charset val="134"/>
      </rPr>
      <t>本年及时到位财政资金</t>
    </r>
    <r>
      <rPr>
        <sz val="10"/>
        <rFont val="Times New Roman"/>
        <charset val="134"/>
      </rPr>
      <t>979.90</t>
    </r>
    <r>
      <rPr>
        <sz val="10"/>
        <rFont val="宋体"/>
        <charset val="134"/>
      </rPr>
      <t>万元，其中中央资金</t>
    </r>
    <r>
      <rPr>
        <sz val="10"/>
        <rFont val="Times New Roman"/>
        <charset val="134"/>
      </rPr>
      <t>121.71</t>
    </r>
    <r>
      <rPr>
        <sz val="10"/>
        <rFont val="宋体"/>
        <charset val="134"/>
      </rPr>
      <t>万元，市级激励和补助资金</t>
    </r>
    <r>
      <rPr>
        <sz val="10"/>
        <rFont val="Times New Roman"/>
        <charset val="134"/>
      </rPr>
      <t>32.26</t>
    </r>
    <r>
      <rPr>
        <sz val="10"/>
        <rFont val="宋体"/>
        <charset val="134"/>
      </rPr>
      <t>万元，区级资金</t>
    </r>
    <r>
      <rPr>
        <sz val="10"/>
        <rFont val="Times New Roman"/>
        <charset val="134"/>
      </rPr>
      <t>825.93</t>
    </r>
    <r>
      <rPr>
        <sz val="10"/>
        <rFont val="宋体"/>
        <charset val="134"/>
      </rPr>
      <t>万元，应到位财政资金</t>
    </r>
    <r>
      <rPr>
        <sz val="10"/>
        <rFont val="Times New Roman"/>
        <charset val="134"/>
      </rPr>
      <t>3,137</t>
    </r>
    <r>
      <rPr>
        <sz val="10"/>
        <rFont val="宋体"/>
        <charset val="134"/>
      </rPr>
      <t>万元，其中中央资金</t>
    </r>
    <r>
      <rPr>
        <sz val="10"/>
        <rFont val="Times New Roman"/>
        <charset val="134"/>
      </rPr>
      <t>565</t>
    </r>
    <r>
      <rPr>
        <sz val="10"/>
        <rFont val="宋体"/>
        <charset val="134"/>
      </rPr>
      <t>万元，市级激励和补助资金</t>
    </r>
    <r>
      <rPr>
        <sz val="10"/>
        <rFont val="Times New Roman"/>
        <charset val="134"/>
      </rPr>
      <t>872</t>
    </r>
    <r>
      <rPr>
        <sz val="10"/>
        <rFont val="宋体"/>
        <charset val="134"/>
      </rPr>
      <t>万元，区级资金</t>
    </r>
    <r>
      <rPr>
        <sz val="10"/>
        <rFont val="Times New Roman"/>
        <charset val="134"/>
      </rPr>
      <t>1,700</t>
    </r>
    <r>
      <rPr>
        <sz val="10"/>
        <rFont val="宋体"/>
        <charset val="134"/>
      </rPr>
      <t>万元。中央资金到位及时率为</t>
    </r>
    <r>
      <rPr>
        <sz val="10"/>
        <rFont val="Times New Roman"/>
        <charset val="134"/>
      </rPr>
      <t>21.54%</t>
    </r>
    <r>
      <rPr>
        <sz val="10"/>
        <rFont val="宋体"/>
        <charset val="134"/>
      </rPr>
      <t>，市级资金到位及时率为</t>
    </r>
    <r>
      <rPr>
        <sz val="10"/>
        <rFont val="Times New Roman"/>
        <charset val="134"/>
      </rPr>
      <t>3.70%</t>
    </r>
    <r>
      <rPr>
        <sz val="10"/>
        <rFont val="宋体"/>
        <charset val="134"/>
      </rPr>
      <t>，区级资金到位及时率为</t>
    </r>
    <r>
      <rPr>
        <sz val="10"/>
        <rFont val="Times New Roman"/>
        <charset val="134"/>
      </rPr>
      <t>48.58%</t>
    </r>
    <r>
      <rPr>
        <sz val="10"/>
        <rFont val="宋体"/>
        <charset val="134"/>
      </rPr>
      <t>，到位及时率为</t>
    </r>
    <r>
      <rPr>
        <sz val="10"/>
        <rFont val="Times New Roman"/>
        <charset val="134"/>
      </rPr>
      <t>31.24%</t>
    </r>
    <r>
      <rPr>
        <sz val="10"/>
        <rFont val="宋体"/>
        <charset val="134"/>
      </rPr>
      <t>，得</t>
    </r>
    <r>
      <rPr>
        <sz val="10"/>
        <rFont val="Times New Roman"/>
        <charset val="134"/>
      </rPr>
      <t>0</t>
    </r>
    <r>
      <rPr>
        <sz val="10"/>
        <rFont val="宋体"/>
        <charset val="134"/>
      </rPr>
      <t>分。</t>
    </r>
  </si>
  <si>
    <r>
      <rPr>
        <sz val="10"/>
        <color rgb="FF000000"/>
        <rFont val="宋体"/>
        <charset val="134"/>
      </rPr>
      <t>管理（</t>
    </r>
    <r>
      <rPr>
        <sz val="10"/>
        <color rgb="FF000000"/>
        <rFont val="Times New Roman"/>
        <charset val="134"/>
      </rPr>
      <t>20</t>
    </r>
    <r>
      <rPr>
        <sz val="10"/>
        <color rgb="FF000000"/>
        <rFont val="宋体"/>
        <charset val="134"/>
      </rPr>
      <t>分）</t>
    </r>
  </si>
  <si>
    <r>
      <rPr>
        <sz val="10"/>
        <color rgb="FF000000"/>
        <rFont val="宋体"/>
        <charset val="134"/>
      </rPr>
      <t>业务管理（</t>
    </r>
    <r>
      <rPr>
        <sz val="10"/>
        <color rgb="FF000000"/>
        <rFont val="Times New Roman"/>
        <charset val="134"/>
      </rPr>
      <t>12</t>
    </r>
    <r>
      <rPr>
        <sz val="10"/>
        <color rgb="FF000000"/>
        <rFont val="宋体"/>
        <charset val="134"/>
      </rPr>
      <t>分）</t>
    </r>
  </si>
  <si>
    <r>
      <rPr>
        <sz val="10"/>
        <color rgb="FF000000"/>
        <rFont val="宋体"/>
        <charset val="134"/>
      </rPr>
      <t>管理制度健全性</t>
    </r>
  </si>
  <si>
    <t>项目承建单位业务管理制度是否健全，用以反映和考核业务管理制度对项目顺利实施的保障情况。</t>
  </si>
  <si>
    <r>
      <rPr>
        <sz val="10"/>
        <color rgb="FF000000"/>
        <rFont val="宋体"/>
        <charset val="134"/>
      </rPr>
      <t>①已制定或具有相应的业务管理制度，得</t>
    </r>
    <r>
      <rPr>
        <sz val="10"/>
        <color rgb="FF000000"/>
        <rFont val="Times New Roman"/>
        <charset val="134"/>
      </rPr>
      <t>1</t>
    </r>
    <r>
      <rPr>
        <sz val="10"/>
        <color rgb="FF000000"/>
        <rFont val="宋体"/>
        <charset val="134"/>
      </rPr>
      <t>分，否则不得分。</t>
    </r>
    <r>
      <rPr>
        <sz val="10"/>
        <color rgb="FF000000"/>
        <rFont val="Times New Roman"/>
        <charset val="134"/>
      </rPr>
      <t xml:space="preserve">
</t>
    </r>
    <r>
      <rPr>
        <sz val="10"/>
        <color rgb="FF000000"/>
        <rFont val="宋体"/>
        <charset val="134"/>
      </rPr>
      <t>②业务管理制度是否合法、合规、完整，是得</t>
    </r>
    <r>
      <rPr>
        <sz val="10"/>
        <color rgb="FF000000"/>
        <rFont val="Times New Roman"/>
        <charset val="134"/>
      </rPr>
      <t>1</t>
    </r>
    <r>
      <rPr>
        <sz val="10"/>
        <color rgb="FF000000"/>
        <rFont val="宋体"/>
        <charset val="134"/>
      </rPr>
      <t>分，否则不得分。</t>
    </r>
  </si>
  <si>
    <r>
      <rPr>
        <sz val="10"/>
        <color theme="1"/>
        <rFont val="宋体"/>
        <charset val="134"/>
      </rPr>
      <t>区住建委制定了《工程建设项目管理办法》，对工程建设项目的管理机构及职责、前期工作、招标（采购）、合同履行及施工、建设资金及竣工验收、财务决算和绩效评估管理、修缮维修方面做出了规定，为项目实施提供了有力的保障，经综合评价本项得</t>
    </r>
    <r>
      <rPr>
        <sz val="10"/>
        <color theme="1"/>
        <rFont val="Times New Roman"/>
        <charset val="134"/>
      </rPr>
      <t>2</t>
    </r>
    <r>
      <rPr>
        <sz val="10"/>
        <color theme="1"/>
        <rFont val="宋体"/>
        <charset val="134"/>
      </rPr>
      <t>分。</t>
    </r>
  </si>
  <si>
    <r>
      <rPr>
        <sz val="10"/>
        <color theme="1"/>
        <rFont val="宋体"/>
        <charset val="134"/>
      </rPr>
      <t>《铜梁区住房和城乡建设委员会工程建设项目管理办法》</t>
    </r>
  </si>
  <si>
    <r>
      <rPr>
        <sz val="10"/>
        <color rgb="FF000000"/>
        <rFont val="宋体"/>
        <charset val="134"/>
      </rPr>
      <t>制度执行有效性</t>
    </r>
  </si>
  <si>
    <t>项目实施是否符合相关业务管理规定，用以反映和考核业务管理制度的有效执行情况。</t>
  </si>
  <si>
    <r>
      <rPr>
        <sz val="10"/>
        <color rgb="FF000000"/>
        <rFont val="宋体"/>
        <charset val="134"/>
      </rPr>
      <t>①是否遵守相关法律法规和相关管理规定，是得</t>
    </r>
    <r>
      <rPr>
        <sz val="10"/>
        <color rgb="FF000000"/>
        <rFont val="Times New Roman"/>
        <charset val="134"/>
      </rPr>
      <t>5</t>
    </r>
    <r>
      <rPr>
        <sz val="10"/>
        <color rgb="FF000000"/>
        <rFont val="宋体"/>
        <charset val="134"/>
      </rPr>
      <t>分，发现一处不符合规定，扣</t>
    </r>
    <r>
      <rPr>
        <sz val="10"/>
        <color rgb="FF000000"/>
        <rFont val="Times New Roman"/>
        <charset val="134"/>
      </rPr>
      <t>0.2</t>
    </r>
    <r>
      <rPr>
        <sz val="10"/>
        <color rgb="FF000000"/>
        <rFont val="宋体"/>
        <charset val="134"/>
      </rPr>
      <t>分，扣完为止。</t>
    </r>
    <r>
      <rPr>
        <sz val="10"/>
        <color rgb="FF000000"/>
        <rFont val="Times New Roman"/>
        <charset val="134"/>
      </rPr>
      <t xml:space="preserve">
</t>
    </r>
    <r>
      <rPr>
        <sz val="10"/>
        <color rgb="FF000000"/>
        <rFont val="宋体"/>
        <charset val="134"/>
      </rPr>
      <t>②项目调整及支出调整手续是否完备，是得</t>
    </r>
    <r>
      <rPr>
        <sz val="10"/>
        <color rgb="FF000000"/>
        <rFont val="Times New Roman"/>
        <charset val="134"/>
      </rPr>
      <t>1</t>
    </r>
    <r>
      <rPr>
        <sz val="10"/>
        <color rgb="FF000000"/>
        <rFont val="宋体"/>
        <charset val="134"/>
      </rPr>
      <t>分，发现一处不符合规定，扣</t>
    </r>
    <r>
      <rPr>
        <sz val="10"/>
        <color rgb="FF000000"/>
        <rFont val="Times New Roman"/>
        <charset val="134"/>
      </rPr>
      <t>0.2</t>
    </r>
    <r>
      <rPr>
        <sz val="10"/>
        <color rgb="FF000000"/>
        <rFont val="宋体"/>
        <charset val="134"/>
      </rPr>
      <t>分，扣完为止。</t>
    </r>
    <r>
      <rPr>
        <sz val="10"/>
        <color rgb="FF000000"/>
        <rFont val="Times New Roman"/>
        <charset val="134"/>
      </rPr>
      <t xml:space="preserve">
</t>
    </r>
    <r>
      <rPr>
        <sz val="10"/>
        <color rgb="FF000000"/>
        <rFont val="宋体"/>
        <charset val="134"/>
      </rPr>
      <t>③项目前期资料、项目过程资料和项目验收资料（包括项目合同书、验收报告、技术鉴定）等建设资料是否齐全，是否及时归档，是得</t>
    </r>
    <r>
      <rPr>
        <sz val="10"/>
        <color rgb="FF000000"/>
        <rFont val="Times New Roman"/>
        <charset val="134"/>
      </rPr>
      <t>1</t>
    </r>
    <r>
      <rPr>
        <sz val="10"/>
        <color rgb="FF000000"/>
        <rFont val="宋体"/>
        <charset val="134"/>
      </rPr>
      <t>分，发现一处不符合规定，扣</t>
    </r>
    <r>
      <rPr>
        <sz val="10"/>
        <color rgb="FF000000"/>
        <rFont val="Times New Roman"/>
        <charset val="134"/>
      </rPr>
      <t>0.2</t>
    </r>
    <r>
      <rPr>
        <sz val="10"/>
        <color rgb="FF000000"/>
        <rFont val="宋体"/>
        <charset val="134"/>
      </rPr>
      <t>分，扣完为止。</t>
    </r>
    <r>
      <rPr>
        <sz val="10"/>
        <color rgb="FF000000"/>
        <rFont val="Times New Roman"/>
        <charset val="134"/>
      </rPr>
      <t xml:space="preserve">
</t>
    </r>
    <r>
      <rPr>
        <sz val="10"/>
        <color rgb="FF000000"/>
        <rFont val="宋体"/>
        <charset val="134"/>
      </rPr>
      <t>④项目实施的人员条件、场地设备、信息支撑等是否落实到位，是得</t>
    </r>
    <r>
      <rPr>
        <sz val="10"/>
        <color rgb="FF000000"/>
        <rFont val="Times New Roman"/>
        <charset val="134"/>
      </rPr>
      <t>1</t>
    </r>
    <r>
      <rPr>
        <sz val="10"/>
        <color rgb="FF000000"/>
        <rFont val="宋体"/>
        <charset val="134"/>
      </rPr>
      <t>分，发现一处不符合规定，扣</t>
    </r>
    <r>
      <rPr>
        <sz val="10"/>
        <color rgb="FF000000"/>
        <rFont val="Times New Roman"/>
        <charset val="134"/>
      </rPr>
      <t>0.2</t>
    </r>
    <r>
      <rPr>
        <sz val="10"/>
        <color rgb="FF000000"/>
        <rFont val="宋体"/>
        <charset val="134"/>
      </rPr>
      <t>分，扣完为止。</t>
    </r>
  </si>
  <si>
    <r>
      <rPr>
        <sz val="10"/>
        <rFont val="宋体"/>
        <charset val="134"/>
      </rPr>
      <t>①巴川街道马家湾片区老旧小区改造提升项目，竣工验收报告未经设计单位、监理单位、施工单位的人员签字，且未注明开工、竣工日期，扣</t>
    </r>
    <r>
      <rPr>
        <sz val="10"/>
        <rFont val="Times New Roman"/>
        <charset val="134"/>
      </rPr>
      <t>0.2</t>
    </r>
    <r>
      <rPr>
        <sz val="10"/>
        <rFont val="宋体"/>
        <charset val="134"/>
      </rPr>
      <t>分。巴川街道滨河东路</t>
    </r>
    <r>
      <rPr>
        <sz val="10"/>
        <rFont val="Times New Roman"/>
        <charset val="134"/>
      </rPr>
      <t>20</t>
    </r>
    <r>
      <rPr>
        <sz val="10"/>
        <rFont val="宋体"/>
        <charset val="134"/>
      </rPr>
      <t>号老旧小区改造提升工程，于</t>
    </r>
    <r>
      <rPr>
        <sz val="10"/>
        <rFont val="Times New Roman"/>
        <charset val="134"/>
      </rPr>
      <t>2022</t>
    </r>
    <r>
      <rPr>
        <sz val="10"/>
        <rFont val="宋体"/>
        <charset val="134"/>
      </rPr>
      <t>年</t>
    </r>
    <r>
      <rPr>
        <sz val="10"/>
        <rFont val="Times New Roman"/>
        <charset val="134"/>
      </rPr>
      <t>12</t>
    </r>
    <r>
      <rPr>
        <sz val="10"/>
        <rFont val="宋体"/>
        <charset val="134"/>
      </rPr>
      <t>月</t>
    </r>
    <r>
      <rPr>
        <sz val="10"/>
        <rFont val="Times New Roman"/>
        <charset val="134"/>
      </rPr>
      <t>15</t>
    </r>
    <r>
      <rPr>
        <sz val="10"/>
        <rFont val="宋体"/>
        <charset val="134"/>
      </rPr>
      <t>日通过网上随机抽选方式确认施工单位，中标结果公示期为</t>
    </r>
    <r>
      <rPr>
        <sz val="10"/>
        <rFont val="Times New Roman"/>
        <charset val="134"/>
      </rPr>
      <t>2022</t>
    </r>
    <r>
      <rPr>
        <sz val="10"/>
        <rFont val="宋体"/>
        <charset val="134"/>
      </rPr>
      <t>年</t>
    </r>
    <r>
      <rPr>
        <sz val="10"/>
        <rFont val="Times New Roman"/>
        <charset val="134"/>
      </rPr>
      <t>12</t>
    </r>
    <r>
      <rPr>
        <sz val="10"/>
        <rFont val="宋体"/>
        <charset val="134"/>
      </rPr>
      <t>月</t>
    </r>
    <r>
      <rPr>
        <sz val="10"/>
        <rFont val="Times New Roman"/>
        <charset val="134"/>
      </rPr>
      <t>16</t>
    </r>
    <r>
      <rPr>
        <sz val="10"/>
        <rFont val="宋体"/>
        <charset val="134"/>
      </rPr>
      <t>日</t>
    </r>
    <r>
      <rPr>
        <sz val="10"/>
        <rFont val="Times New Roman"/>
        <charset val="134"/>
      </rPr>
      <t>—19</t>
    </r>
    <r>
      <rPr>
        <sz val="10"/>
        <rFont val="宋体"/>
        <charset val="134"/>
      </rPr>
      <t>日，施工合同签订日期为同月</t>
    </r>
    <r>
      <rPr>
        <sz val="10"/>
        <rFont val="Times New Roman"/>
        <charset val="134"/>
      </rPr>
      <t>18</t>
    </r>
    <r>
      <rPr>
        <sz val="10"/>
        <rFont val="宋体"/>
        <charset val="134"/>
      </rPr>
      <t>日，公示期未满，扣</t>
    </r>
    <r>
      <rPr>
        <sz val="10"/>
        <rFont val="Times New Roman"/>
        <charset val="134"/>
      </rPr>
      <t>0.2</t>
    </r>
    <r>
      <rPr>
        <sz val="10"/>
        <rFont val="宋体"/>
        <charset val="134"/>
      </rPr>
      <t>分。东城街道铜龙路</t>
    </r>
    <r>
      <rPr>
        <sz val="10"/>
        <rFont val="Times New Roman"/>
        <charset val="134"/>
      </rPr>
      <t>39</t>
    </r>
    <r>
      <rPr>
        <sz val="10"/>
        <rFont val="宋体"/>
        <charset val="134"/>
      </rPr>
      <t>号和凤德一路</t>
    </r>
    <r>
      <rPr>
        <sz val="10"/>
        <rFont val="Times New Roman"/>
        <charset val="134"/>
      </rPr>
      <t>19</t>
    </r>
    <r>
      <rPr>
        <sz val="10"/>
        <rFont val="宋体"/>
        <charset val="134"/>
      </rPr>
      <t>号老旧小区整治工程施工合同约定项目经理为杜某，部分收方单中施工单位项目负责人签字分别为吕某、史某、苏某，且该收方单未加盖施工单位公章，扣</t>
    </r>
    <r>
      <rPr>
        <sz val="10"/>
        <rFont val="Times New Roman"/>
        <charset val="134"/>
      </rPr>
      <t>0.2</t>
    </r>
    <r>
      <rPr>
        <sz val="10"/>
        <rFont val="宋体"/>
        <charset val="134"/>
      </rPr>
      <t>分。东城街道书香嘉苑老旧小区整治工程施工合同约定项目经理为郭某，但部分收方单施工单位项目负责人签字为李某，验收报告及部分现场收方及签证单中施工单位项目负责人签字为谢某，扣</t>
    </r>
    <r>
      <rPr>
        <sz val="10"/>
        <rFont val="Times New Roman"/>
        <charset val="134"/>
      </rPr>
      <t>0.2</t>
    </r>
    <r>
      <rPr>
        <sz val="10"/>
        <rFont val="宋体"/>
        <charset val="134"/>
      </rPr>
      <t>分；</t>
    </r>
    <r>
      <rPr>
        <sz val="10"/>
        <rFont val="Times New Roman"/>
        <charset val="134"/>
      </rPr>
      <t>2021</t>
    </r>
    <r>
      <rPr>
        <sz val="10"/>
        <rFont val="宋体"/>
        <charset val="134"/>
      </rPr>
      <t>年</t>
    </r>
    <r>
      <rPr>
        <sz val="10"/>
        <rFont val="Times New Roman"/>
        <charset val="134"/>
      </rPr>
      <t>4</t>
    </r>
    <r>
      <rPr>
        <sz val="10"/>
        <rFont val="宋体"/>
        <charset val="134"/>
      </rPr>
      <t>月</t>
    </r>
    <r>
      <rPr>
        <sz val="10"/>
        <rFont val="Times New Roman"/>
        <charset val="134"/>
      </rPr>
      <t>20</t>
    </r>
    <r>
      <rPr>
        <sz val="10"/>
        <rFont val="宋体"/>
        <charset val="134"/>
      </rPr>
      <t>日施工单位出具工程延期说明中，工期为</t>
    </r>
    <r>
      <rPr>
        <sz val="10"/>
        <rFont val="Times New Roman"/>
        <charset val="134"/>
      </rPr>
      <t>120</t>
    </r>
    <r>
      <rPr>
        <sz val="10"/>
        <rFont val="宋体"/>
        <charset val="134"/>
      </rPr>
      <t>日历天，实际工期</t>
    </r>
    <r>
      <rPr>
        <sz val="10"/>
        <rFont val="Times New Roman"/>
        <charset val="134"/>
      </rPr>
      <t>195</t>
    </r>
    <r>
      <rPr>
        <sz val="10"/>
        <rFont val="宋体"/>
        <charset val="134"/>
      </rPr>
      <t>天，延期</t>
    </r>
    <r>
      <rPr>
        <sz val="10"/>
        <rFont val="Times New Roman"/>
        <charset val="134"/>
      </rPr>
      <t>75</t>
    </r>
    <r>
      <rPr>
        <sz val="10"/>
        <rFont val="宋体"/>
        <charset val="134"/>
      </rPr>
      <t>天，业主单位、施工单位及监理单位签订工程延期补充协议，在开工、完工日期与实际工期一致的情况下，误将工期延期写为</t>
    </r>
    <r>
      <rPr>
        <sz val="10"/>
        <rFont val="Times New Roman"/>
        <charset val="134"/>
      </rPr>
      <t>60</t>
    </r>
    <r>
      <rPr>
        <sz val="10"/>
        <rFont val="宋体"/>
        <charset val="134"/>
      </rPr>
      <t>天，扣</t>
    </r>
    <r>
      <rPr>
        <sz val="10"/>
        <rFont val="Times New Roman"/>
        <charset val="134"/>
      </rPr>
      <t>0.2</t>
    </r>
    <r>
      <rPr>
        <sz val="10"/>
        <rFont val="宋体"/>
        <charset val="134"/>
      </rPr>
      <t>分。巴川街道</t>
    </r>
    <r>
      <rPr>
        <sz val="10"/>
        <rFont val="Times New Roman"/>
        <charset val="134"/>
      </rPr>
      <t>2022</t>
    </r>
    <r>
      <rPr>
        <sz val="10"/>
        <rFont val="宋体"/>
        <charset val="134"/>
      </rPr>
      <t>年老旧小区改造项目共涉及</t>
    </r>
    <r>
      <rPr>
        <sz val="10"/>
        <rFont val="Times New Roman"/>
        <charset val="134"/>
      </rPr>
      <t>13</t>
    </r>
    <r>
      <rPr>
        <sz val="10"/>
        <rFont val="宋体"/>
        <charset val="134"/>
      </rPr>
      <t>个，其设计合同均于</t>
    </r>
    <r>
      <rPr>
        <sz val="10"/>
        <rFont val="Times New Roman"/>
        <charset val="134"/>
      </rPr>
      <t>2021</t>
    </r>
    <r>
      <rPr>
        <sz val="10"/>
        <rFont val="宋体"/>
        <charset val="134"/>
      </rPr>
      <t>年</t>
    </r>
    <r>
      <rPr>
        <sz val="10"/>
        <rFont val="Times New Roman"/>
        <charset val="134"/>
      </rPr>
      <t>11</t>
    </r>
    <r>
      <rPr>
        <sz val="10"/>
        <rFont val="宋体"/>
        <charset val="134"/>
      </rPr>
      <t>月</t>
    </r>
    <r>
      <rPr>
        <sz val="10"/>
        <rFont val="Times New Roman"/>
        <charset val="134"/>
      </rPr>
      <t>18</t>
    </r>
    <r>
      <rPr>
        <sz val="10"/>
        <rFont val="宋体"/>
        <charset val="134"/>
      </rPr>
      <t>日签订，立项批复时间均为</t>
    </r>
    <r>
      <rPr>
        <sz val="10"/>
        <rFont val="Times New Roman"/>
        <charset val="134"/>
      </rPr>
      <t>2022</t>
    </r>
    <r>
      <rPr>
        <sz val="10"/>
        <rFont val="宋体"/>
        <charset val="134"/>
      </rPr>
      <t>年晚于设计合同签订时间，扣</t>
    </r>
    <r>
      <rPr>
        <sz val="10"/>
        <rFont val="Times New Roman"/>
        <charset val="134"/>
      </rPr>
      <t>0.2</t>
    </r>
    <r>
      <rPr>
        <sz val="10"/>
        <rFont val="宋体"/>
        <charset val="134"/>
      </rPr>
      <t>分，得</t>
    </r>
    <r>
      <rPr>
        <sz val="10"/>
        <rFont val="Times New Roman"/>
        <charset val="134"/>
      </rPr>
      <t>3.8</t>
    </r>
    <r>
      <rPr>
        <sz val="10"/>
        <rFont val="宋体"/>
        <charset val="134"/>
      </rPr>
      <t>分。</t>
    </r>
    <r>
      <rPr>
        <sz val="10"/>
        <rFont val="Times New Roman"/>
        <charset val="134"/>
      </rPr>
      <t xml:space="preserve">
</t>
    </r>
    <r>
      <rPr>
        <sz val="10"/>
        <rFont val="宋体"/>
        <charset val="134"/>
      </rPr>
      <t>②项目调整及支出调整手续完备，未发现不符合规定的情况，得</t>
    </r>
    <r>
      <rPr>
        <sz val="10"/>
        <rFont val="Times New Roman"/>
        <charset val="134"/>
      </rPr>
      <t>1</t>
    </r>
    <r>
      <rPr>
        <sz val="10"/>
        <rFont val="宋体"/>
        <charset val="134"/>
      </rPr>
      <t>分。</t>
    </r>
    <r>
      <rPr>
        <sz val="10"/>
        <rFont val="Times New Roman"/>
        <charset val="134"/>
      </rPr>
      <t xml:space="preserve">
</t>
    </r>
    <r>
      <rPr>
        <sz val="10"/>
        <rFont val="宋体"/>
        <charset val="134"/>
      </rPr>
      <t>③项目申请及审批等资料齐全并及时归档，得</t>
    </r>
    <r>
      <rPr>
        <sz val="10"/>
        <rFont val="Times New Roman"/>
        <charset val="134"/>
      </rPr>
      <t>1</t>
    </r>
    <r>
      <rPr>
        <sz val="10"/>
        <rFont val="宋体"/>
        <charset val="134"/>
      </rPr>
      <t>分。</t>
    </r>
    <r>
      <rPr>
        <sz val="10"/>
        <rFont val="Times New Roman"/>
        <charset val="134"/>
      </rPr>
      <t xml:space="preserve">
</t>
    </r>
    <r>
      <rPr>
        <sz val="10"/>
        <rFont val="宋体"/>
        <charset val="134"/>
      </rPr>
      <t>④项目实施的人员条件、场地设备、信息支撑等落实到位，得</t>
    </r>
    <r>
      <rPr>
        <sz val="10"/>
        <rFont val="Times New Roman"/>
        <charset val="134"/>
      </rPr>
      <t>1</t>
    </r>
    <r>
      <rPr>
        <sz val="10"/>
        <rFont val="宋体"/>
        <charset val="134"/>
      </rPr>
      <t>分。</t>
    </r>
    <r>
      <rPr>
        <sz val="10"/>
        <rFont val="Times New Roman"/>
        <charset val="134"/>
      </rPr>
      <t xml:space="preserve">
</t>
    </r>
    <r>
      <rPr>
        <sz val="10"/>
        <rFont val="宋体"/>
        <charset val="134"/>
      </rPr>
      <t>经综合评价得</t>
    </r>
    <r>
      <rPr>
        <sz val="10"/>
        <rFont val="Times New Roman"/>
        <charset val="134"/>
      </rPr>
      <t>6.8</t>
    </r>
    <r>
      <rPr>
        <sz val="10"/>
        <rFont val="宋体"/>
        <charset val="134"/>
      </rPr>
      <t>分。</t>
    </r>
  </si>
  <si>
    <r>
      <rPr>
        <sz val="10"/>
        <color theme="1"/>
        <rFont val="宋体"/>
        <charset val="134"/>
      </rPr>
      <t>立项批复、概算批复、招投标资料、施工合同、监理合同、设计合同、验收报告等项目档案资料</t>
    </r>
  </si>
  <si>
    <r>
      <rPr>
        <sz val="10"/>
        <color rgb="FF000000"/>
        <rFont val="宋体"/>
        <charset val="134"/>
      </rPr>
      <t>项目质量可控性</t>
    </r>
  </si>
  <si>
    <t>项目实施单位为达到项目质量要求采取了必要的措施。</t>
  </si>
  <si>
    <r>
      <rPr>
        <sz val="10"/>
        <color rgb="FF000000"/>
        <rFont val="宋体"/>
        <charset val="134"/>
      </rPr>
      <t>①制定有日常监督考核制度及考核标准，是得</t>
    </r>
    <r>
      <rPr>
        <sz val="10"/>
        <color rgb="FF000000"/>
        <rFont val="Times New Roman"/>
        <charset val="134"/>
      </rPr>
      <t>1</t>
    </r>
    <r>
      <rPr>
        <sz val="10"/>
        <color rgb="FF000000"/>
        <rFont val="宋体"/>
        <charset val="134"/>
      </rPr>
      <t>分，否则不得分。</t>
    </r>
    <r>
      <rPr>
        <sz val="10"/>
        <color rgb="FF000000"/>
        <rFont val="Times New Roman"/>
        <charset val="134"/>
      </rPr>
      <t xml:space="preserve">
</t>
    </r>
    <r>
      <rPr>
        <sz val="10"/>
        <color rgb="FF000000"/>
        <rFont val="宋体"/>
        <charset val="134"/>
      </rPr>
      <t>②项目日常监管到位，是得</t>
    </r>
    <r>
      <rPr>
        <sz val="10"/>
        <color rgb="FF000000"/>
        <rFont val="Times New Roman"/>
        <charset val="134"/>
      </rPr>
      <t>1</t>
    </r>
    <r>
      <rPr>
        <sz val="10"/>
        <color rgb="FF000000"/>
        <rFont val="宋体"/>
        <charset val="134"/>
      </rPr>
      <t>分，发现一处不符合规定，扣</t>
    </r>
    <r>
      <rPr>
        <sz val="10"/>
        <color rgb="FF000000"/>
        <rFont val="Times New Roman"/>
        <charset val="134"/>
      </rPr>
      <t>0.2</t>
    </r>
    <r>
      <rPr>
        <sz val="10"/>
        <color rgb="FF000000"/>
        <rFont val="宋体"/>
        <charset val="134"/>
      </rPr>
      <t>分，扣完为止。</t>
    </r>
  </si>
  <si>
    <r>
      <rPr>
        <sz val="10"/>
        <color rgb="FF000000"/>
        <rFont val="宋体"/>
        <charset val="134"/>
      </rPr>
      <t>①区住建委在《工程建设项目管理办法》中制定了日常监督制度：有工程项目建设的应组建项目管理机构选派人员作为建设方现场代表，负责工程项目现场管理工作，协调解决施工中的有关问题，得</t>
    </r>
    <r>
      <rPr>
        <sz val="10"/>
        <color rgb="FF000000"/>
        <rFont val="Times New Roman"/>
        <charset val="134"/>
      </rPr>
      <t>1</t>
    </r>
    <r>
      <rPr>
        <sz val="10"/>
        <color rgb="FF000000"/>
        <rFont val="宋体"/>
        <charset val="134"/>
      </rPr>
      <t>分。</t>
    </r>
    <r>
      <rPr>
        <sz val="10"/>
        <color rgb="FF000000"/>
        <rFont val="Times New Roman"/>
        <charset val="134"/>
      </rPr>
      <t xml:space="preserve">
</t>
    </r>
    <r>
      <rPr>
        <sz val="10"/>
        <color rgb="FF000000"/>
        <rFont val="宋体"/>
        <charset val="134"/>
      </rPr>
      <t>②项目日常监管到位，得</t>
    </r>
    <r>
      <rPr>
        <sz val="10"/>
        <color rgb="FF000000"/>
        <rFont val="Times New Roman"/>
        <charset val="134"/>
      </rPr>
      <t>1</t>
    </r>
    <r>
      <rPr>
        <sz val="10"/>
        <color rgb="FF000000"/>
        <rFont val="宋体"/>
        <charset val="134"/>
      </rPr>
      <t>分。</t>
    </r>
    <r>
      <rPr>
        <sz val="10"/>
        <color rgb="FF000000"/>
        <rFont val="Times New Roman"/>
        <charset val="134"/>
      </rPr>
      <t xml:space="preserve">
</t>
    </r>
    <r>
      <rPr>
        <sz val="10"/>
        <color rgb="FF000000"/>
        <rFont val="宋体"/>
        <charset val="134"/>
      </rPr>
      <t>经综合评价本项得</t>
    </r>
    <r>
      <rPr>
        <sz val="10"/>
        <color rgb="FF000000"/>
        <rFont val="Times New Roman"/>
        <charset val="134"/>
      </rPr>
      <t>2</t>
    </r>
    <r>
      <rPr>
        <sz val="10"/>
        <color rgb="FF000000"/>
        <rFont val="宋体"/>
        <charset val="134"/>
      </rPr>
      <t>分。</t>
    </r>
  </si>
  <si>
    <r>
      <rPr>
        <sz val="10"/>
        <color theme="1"/>
        <rFont val="宋体"/>
        <charset val="134"/>
      </rPr>
      <t>项目检查、验收资料等</t>
    </r>
  </si>
  <si>
    <r>
      <rPr>
        <sz val="10"/>
        <color rgb="FF000000"/>
        <rFont val="宋体"/>
        <charset val="134"/>
      </rPr>
      <t>财务管理（</t>
    </r>
    <r>
      <rPr>
        <sz val="10"/>
        <color rgb="FF000000"/>
        <rFont val="Times New Roman"/>
        <charset val="134"/>
      </rPr>
      <t>8</t>
    </r>
    <r>
      <rPr>
        <sz val="10"/>
        <color rgb="FF000000"/>
        <rFont val="宋体"/>
        <charset val="134"/>
      </rPr>
      <t>分）</t>
    </r>
  </si>
  <si>
    <t>项目实施单位的财务和业务管理制度是否健全，用以反映和考核财务和业务管理制度对项目顺利实施的保障情况。</t>
  </si>
  <si>
    <r>
      <rPr>
        <sz val="10"/>
        <color rgb="FF000000"/>
        <rFont val="宋体"/>
        <charset val="134"/>
      </rPr>
      <t>①是否已制定或具有相应的财务管理制度，是得</t>
    </r>
    <r>
      <rPr>
        <sz val="10"/>
        <color rgb="FF000000"/>
        <rFont val="Times New Roman"/>
        <charset val="134"/>
      </rPr>
      <t>1</t>
    </r>
    <r>
      <rPr>
        <sz val="10"/>
        <color rgb="FF000000"/>
        <rFont val="宋体"/>
        <charset val="134"/>
      </rPr>
      <t>分，否则不得分。</t>
    </r>
    <r>
      <rPr>
        <sz val="10"/>
        <color rgb="FF000000"/>
        <rFont val="Times New Roman"/>
        <charset val="134"/>
      </rPr>
      <t xml:space="preserve">
</t>
    </r>
    <r>
      <rPr>
        <sz val="10"/>
        <color rgb="FF000000"/>
        <rFont val="宋体"/>
        <charset val="134"/>
      </rPr>
      <t>②财务管理制度是否合法、合规、完整，是得</t>
    </r>
    <r>
      <rPr>
        <sz val="10"/>
        <color rgb="FF000000"/>
        <rFont val="Times New Roman"/>
        <charset val="134"/>
      </rPr>
      <t>1</t>
    </r>
    <r>
      <rPr>
        <sz val="10"/>
        <color rgb="FF000000"/>
        <rFont val="宋体"/>
        <charset val="134"/>
      </rPr>
      <t>分，否则不得分。</t>
    </r>
  </si>
  <si>
    <r>
      <rPr>
        <sz val="10"/>
        <rFont val="宋体"/>
        <charset val="134"/>
      </rPr>
      <t>区住建委未单独制定相应的项目资金管理制度，在《铜梁区住房和城乡建设委员会机关制度》中制定有财务管理制度，对工程建设类项目支出进行了规定，未见不符合相关财务会计制度规定的情况。经综合评价本项得</t>
    </r>
    <r>
      <rPr>
        <sz val="10"/>
        <rFont val="Times New Roman"/>
        <charset val="134"/>
      </rPr>
      <t>2</t>
    </r>
    <r>
      <rPr>
        <sz val="10"/>
        <rFont val="宋体"/>
        <charset val="134"/>
      </rPr>
      <t>分。</t>
    </r>
    <r>
      <rPr>
        <sz val="10"/>
        <rFont val="Times New Roman"/>
        <charset val="134"/>
      </rPr>
      <t xml:space="preserve">
</t>
    </r>
  </si>
  <si>
    <r>
      <rPr>
        <sz val="10"/>
        <color theme="1"/>
        <rFont val="宋体"/>
        <charset val="134"/>
      </rPr>
      <t>项目资金管理办法</t>
    </r>
  </si>
  <si>
    <r>
      <rPr>
        <sz val="10"/>
        <color rgb="FF000000"/>
        <rFont val="宋体"/>
        <charset val="134"/>
      </rPr>
      <t>预算执行率</t>
    </r>
  </si>
  <si>
    <r>
      <rPr>
        <sz val="10"/>
        <color rgb="FF000000"/>
        <rFont val="宋体"/>
        <charset val="134"/>
      </rPr>
      <t>考察项目预算资金是否按照计划执行，用以反映或考核项目预算执行情况。预算执行率</t>
    </r>
    <r>
      <rPr>
        <sz val="10"/>
        <color rgb="FF000000"/>
        <rFont val="Times New Roman"/>
        <charset val="134"/>
      </rPr>
      <t>=</t>
    </r>
    <r>
      <rPr>
        <sz val="10"/>
        <color rgb="FF000000"/>
        <rFont val="宋体"/>
        <charset val="134"/>
      </rPr>
      <t>（项目实际支出资金</t>
    </r>
    <r>
      <rPr>
        <sz val="10"/>
        <color rgb="FF000000"/>
        <rFont val="Times New Roman"/>
        <charset val="134"/>
      </rPr>
      <t>/</t>
    </r>
    <r>
      <rPr>
        <sz val="10"/>
        <color rgb="FF000000"/>
        <rFont val="宋体"/>
        <charset val="134"/>
      </rPr>
      <t>实际到位财政资金）</t>
    </r>
    <r>
      <rPr>
        <sz val="10"/>
        <color rgb="FF000000"/>
        <rFont val="Times New Roman"/>
        <charset val="134"/>
      </rPr>
      <t>*100%</t>
    </r>
    <r>
      <rPr>
        <sz val="10"/>
        <color rgb="FF000000"/>
        <rFont val="宋体"/>
        <charset val="134"/>
      </rPr>
      <t>。</t>
    </r>
  </si>
  <si>
    <r>
      <rPr>
        <sz val="10"/>
        <color rgb="FF000000"/>
        <rFont val="宋体"/>
        <charset val="134"/>
      </rPr>
      <t>①预算执行率</t>
    </r>
    <r>
      <rPr>
        <sz val="10"/>
        <color rgb="FF000000"/>
        <rFont val="Times New Roman"/>
        <charset val="134"/>
      </rPr>
      <t>=100%</t>
    </r>
    <r>
      <rPr>
        <sz val="10"/>
        <color rgb="FF000000"/>
        <rFont val="宋体"/>
        <charset val="134"/>
      </rPr>
      <t>得</t>
    </r>
    <r>
      <rPr>
        <sz val="10"/>
        <color rgb="FF000000"/>
        <rFont val="Times New Roman"/>
        <charset val="134"/>
      </rPr>
      <t>2</t>
    </r>
    <r>
      <rPr>
        <sz val="10"/>
        <color rgb="FF000000"/>
        <rFont val="宋体"/>
        <charset val="134"/>
      </rPr>
      <t>分。</t>
    </r>
    <r>
      <rPr>
        <sz val="10"/>
        <color rgb="FF000000"/>
        <rFont val="Times New Roman"/>
        <charset val="134"/>
      </rPr>
      <t xml:space="preserve">
</t>
    </r>
    <r>
      <rPr>
        <sz val="10"/>
        <color rgb="FF000000"/>
        <rFont val="宋体"/>
        <charset val="134"/>
      </rPr>
      <t>②预算执行率</t>
    </r>
    <r>
      <rPr>
        <sz val="10"/>
        <color rgb="FF000000"/>
        <rFont val="Times New Roman"/>
        <charset val="134"/>
      </rPr>
      <t>≥85%</t>
    </r>
    <r>
      <rPr>
        <sz val="10"/>
        <color rgb="FF000000"/>
        <rFont val="宋体"/>
        <charset val="134"/>
      </rPr>
      <t>（含），且</t>
    </r>
    <r>
      <rPr>
        <sz val="10"/>
        <color rgb="FF000000"/>
        <rFont val="Times New Roman"/>
        <charset val="134"/>
      </rPr>
      <t>&lt;100%</t>
    </r>
    <r>
      <rPr>
        <sz val="10"/>
        <color rgb="FF000000"/>
        <rFont val="宋体"/>
        <charset val="134"/>
      </rPr>
      <t>（不含），得分</t>
    </r>
    <r>
      <rPr>
        <sz val="10"/>
        <color rgb="FF000000"/>
        <rFont val="Times New Roman"/>
        <charset val="134"/>
      </rPr>
      <t>=</t>
    </r>
    <r>
      <rPr>
        <sz val="10"/>
        <color rgb="FF000000"/>
        <rFont val="宋体"/>
        <charset val="134"/>
      </rPr>
      <t>（预算执行率</t>
    </r>
    <r>
      <rPr>
        <sz val="10"/>
        <color rgb="FF000000"/>
        <rFont val="Times New Roman"/>
        <charset val="134"/>
      </rPr>
      <t>-85%</t>
    </r>
    <r>
      <rPr>
        <sz val="10"/>
        <color rgb="FF000000"/>
        <rFont val="宋体"/>
        <charset val="134"/>
      </rPr>
      <t>）</t>
    </r>
    <r>
      <rPr>
        <sz val="10"/>
        <color rgb="FF000000"/>
        <rFont val="Times New Roman"/>
        <charset val="134"/>
      </rPr>
      <t>/(100%-85%)*2</t>
    </r>
    <r>
      <rPr>
        <sz val="10"/>
        <color rgb="FF000000"/>
        <rFont val="宋体"/>
        <charset val="134"/>
      </rPr>
      <t>。</t>
    </r>
    <r>
      <rPr>
        <sz val="10"/>
        <color rgb="FF000000"/>
        <rFont val="Times New Roman"/>
        <charset val="134"/>
      </rPr>
      <t xml:space="preserve">
</t>
    </r>
    <r>
      <rPr>
        <sz val="10"/>
        <color rgb="FF000000"/>
        <rFont val="宋体"/>
        <charset val="134"/>
      </rPr>
      <t>③</t>
    </r>
    <r>
      <rPr>
        <sz val="10"/>
        <color rgb="FF000000"/>
        <rFont val="Times New Roman"/>
        <charset val="134"/>
      </rPr>
      <t>85%</t>
    </r>
    <r>
      <rPr>
        <sz val="10"/>
        <color rgb="FF000000"/>
        <rFont val="宋体"/>
        <charset val="134"/>
      </rPr>
      <t>以下（不含）得</t>
    </r>
    <r>
      <rPr>
        <sz val="10"/>
        <color rgb="FF000000"/>
        <rFont val="Times New Roman"/>
        <charset val="134"/>
      </rPr>
      <t>0</t>
    </r>
    <r>
      <rPr>
        <sz val="10"/>
        <color rgb="FF000000"/>
        <rFont val="宋体"/>
        <charset val="134"/>
      </rPr>
      <t>分。</t>
    </r>
  </si>
  <si>
    <r>
      <rPr>
        <sz val="10"/>
        <rFont val="Times New Roman"/>
        <charset val="134"/>
      </rPr>
      <t>2022</t>
    </r>
    <r>
      <rPr>
        <sz val="10"/>
        <rFont val="宋体"/>
        <charset val="134"/>
      </rPr>
      <t>年项目实际支出资金</t>
    </r>
    <r>
      <rPr>
        <sz val="10"/>
        <rFont val="Times New Roman"/>
        <charset val="134"/>
      </rPr>
      <t>1,038.09</t>
    </r>
    <r>
      <rPr>
        <sz val="10"/>
        <rFont val="宋体"/>
        <charset val="134"/>
      </rPr>
      <t>万元，实际到位财政资金</t>
    </r>
    <r>
      <rPr>
        <sz val="10"/>
        <rFont val="Times New Roman"/>
        <charset val="134"/>
      </rPr>
      <t>959.90</t>
    </r>
    <r>
      <rPr>
        <sz val="10"/>
        <rFont val="宋体"/>
        <charset val="134"/>
      </rPr>
      <t>万元，预算执行率</t>
    </r>
    <r>
      <rPr>
        <sz val="10"/>
        <rFont val="Times New Roman"/>
        <charset val="134"/>
      </rPr>
      <t>=</t>
    </r>
    <r>
      <rPr>
        <sz val="10"/>
        <rFont val="宋体"/>
        <charset val="134"/>
      </rPr>
      <t>（</t>
    </r>
    <r>
      <rPr>
        <sz val="10"/>
        <rFont val="Times New Roman"/>
        <charset val="134"/>
      </rPr>
      <t>1,038.09/959.90</t>
    </r>
    <r>
      <rPr>
        <sz val="10"/>
        <rFont val="宋体"/>
        <charset val="134"/>
      </rPr>
      <t>）</t>
    </r>
    <r>
      <rPr>
        <sz val="10"/>
        <rFont val="Times New Roman"/>
        <charset val="134"/>
      </rPr>
      <t>*100%=108.15%</t>
    </r>
    <r>
      <rPr>
        <sz val="10"/>
        <rFont val="宋体"/>
        <charset val="134"/>
      </rPr>
      <t>。得</t>
    </r>
    <r>
      <rPr>
        <sz val="10"/>
        <rFont val="Times New Roman"/>
        <charset val="134"/>
      </rPr>
      <t>2</t>
    </r>
    <r>
      <rPr>
        <sz val="10"/>
        <rFont val="宋体"/>
        <charset val="134"/>
      </rPr>
      <t>分。</t>
    </r>
  </si>
  <si>
    <r>
      <rPr>
        <sz val="10"/>
        <color rgb="FF000000"/>
        <rFont val="宋体"/>
        <charset val="134"/>
      </rPr>
      <t>资金使用合规性</t>
    </r>
  </si>
  <si>
    <t>考察项目资金使用是否符合相关的财务管理制度规定，项目支出报销是否规范，用以反映和考核项目资金使用的规范运行情况。</t>
  </si>
  <si>
    <r>
      <rPr>
        <sz val="10"/>
        <color rgb="FF000000"/>
        <rFont val="宋体"/>
        <charset val="134"/>
      </rPr>
      <t>是否符合国家财经法规和财务管理制度，以及有关专项资金管理办法的规定，资金的拨付是否有完整的审批程序和手续；项目的重大开支是否经评估认证，是否符合项目预算批复和合同规定的用途；是否存在截留、挤占、挪用、虚拟支出等情况。是得</t>
    </r>
    <r>
      <rPr>
        <sz val="10"/>
        <color rgb="FF000000"/>
        <rFont val="Times New Roman"/>
        <charset val="134"/>
      </rPr>
      <t>2</t>
    </r>
    <r>
      <rPr>
        <sz val="10"/>
        <color rgb="FF000000"/>
        <rFont val="宋体"/>
        <charset val="134"/>
      </rPr>
      <t>分；每发现违规一处扣</t>
    </r>
    <r>
      <rPr>
        <sz val="10"/>
        <color rgb="FF000000"/>
        <rFont val="Times New Roman"/>
        <charset val="134"/>
      </rPr>
      <t>0.2</t>
    </r>
    <r>
      <rPr>
        <sz val="10"/>
        <color rgb="FF000000"/>
        <rFont val="宋体"/>
        <charset val="134"/>
      </rPr>
      <t>分，扣完为止。</t>
    </r>
  </si>
  <si>
    <r>
      <rPr>
        <sz val="10"/>
        <rFont val="宋体"/>
        <charset val="134"/>
      </rPr>
      <t>区住建委</t>
    </r>
    <r>
      <rPr>
        <sz val="10"/>
        <rFont val="Times New Roman"/>
        <charset val="134"/>
      </rPr>
      <t>2022</t>
    </r>
    <r>
      <rPr>
        <sz val="10"/>
        <rFont val="宋体"/>
        <charset val="134"/>
      </rPr>
      <t>年</t>
    </r>
    <r>
      <rPr>
        <sz val="10"/>
        <rFont val="Times New Roman"/>
        <charset val="134"/>
      </rPr>
      <t>4</t>
    </r>
    <r>
      <rPr>
        <sz val="10"/>
        <rFont val="宋体"/>
        <charset val="134"/>
      </rPr>
      <t>月</t>
    </r>
    <r>
      <rPr>
        <sz val="10"/>
        <rFont val="Times New Roman"/>
        <charset val="134"/>
      </rPr>
      <t>21</t>
    </r>
    <r>
      <rPr>
        <sz val="10"/>
        <rFont val="宋体"/>
        <charset val="134"/>
      </rPr>
      <t>日分别支付巴川街道云龙巷片区改造项目审图费</t>
    </r>
    <r>
      <rPr>
        <sz val="10"/>
        <rFont val="Times New Roman"/>
        <charset val="134"/>
      </rPr>
      <t>11,000.00</t>
    </r>
    <r>
      <rPr>
        <sz val="10"/>
        <rFont val="宋体"/>
        <charset val="134"/>
      </rPr>
      <t>元，预算编制费</t>
    </r>
    <r>
      <rPr>
        <sz val="10"/>
        <rFont val="Times New Roman"/>
        <charset val="134"/>
      </rPr>
      <t>10,000.00</t>
    </r>
    <r>
      <rPr>
        <sz val="10"/>
        <rFont val="宋体"/>
        <charset val="134"/>
      </rPr>
      <t>元，分管财务领导审批时间均为</t>
    </r>
    <r>
      <rPr>
        <sz val="10"/>
        <rFont val="Times New Roman"/>
        <charset val="134"/>
      </rPr>
      <t>2022</t>
    </r>
    <r>
      <rPr>
        <sz val="10"/>
        <rFont val="宋体"/>
        <charset val="134"/>
      </rPr>
      <t>年</t>
    </r>
    <r>
      <rPr>
        <sz val="10"/>
        <rFont val="Times New Roman"/>
        <charset val="134"/>
      </rPr>
      <t>5</t>
    </r>
    <r>
      <rPr>
        <sz val="10"/>
        <rFont val="宋体"/>
        <charset val="134"/>
      </rPr>
      <t>月</t>
    </r>
    <r>
      <rPr>
        <sz val="10"/>
        <rFont val="Times New Roman"/>
        <charset val="134"/>
      </rPr>
      <t>10</t>
    </r>
    <r>
      <rPr>
        <sz val="10"/>
        <rFont val="宋体"/>
        <charset val="134"/>
      </rPr>
      <t>日，扣</t>
    </r>
    <r>
      <rPr>
        <sz val="10"/>
        <rFont val="Times New Roman"/>
        <charset val="134"/>
      </rPr>
      <t>0.4</t>
    </r>
    <r>
      <rPr>
        <sz val="10"/>
        <rFont val="宋体"/>
        <charset val="134"/>
      </rPr>
      <t>分东城街道</t>
    </r>
    <r>
      <rPr>
        <sz val="10"/>
        <rFont val="Times New Roman"/>
        <charset val="134"/>
      </rPr>
      <t>2022</t>
    </r>
    <r>
      <rPr>
        <sz val="10"/>
        <rFont val="宋体"/>
        <charset val="134"/>
      </rPr>
      <t>年</t>
    </r>
    <r>
      <rPr>
        <sz val="10"/>
        <rFont val="Times New Roman"/>
        <charset val="134"/>
      </rPr>
      <t>1</t>
    </r>
    <r>
      <rPr>
        <sz val="10"/>
        <rFont val="宋体"/>
        <charset val="134"/>
      </rPr>
      <t>月</t>
    </r>
    <r>
      <rPr>
        <sz val="10"/>
        <rFont val="Times New Roman"/>
        <charset val="134"/>
      </rPr>
      <t>26</t>
    </r>
    <r>
      <rPr>
        <sz val="10"/>
        <rFont val="宋体"/>
        <charset val="134"/>
      </rPr>
      <t>日分别支付兴农东街</t>
    </r>
    <r>
      <rPr>
        <sz val="10"/>
        <rFont val="Times New Roman"/>
        <charset val="134"/>
      </rPr>
      <t>197</t>
    </r>
    <r>
      <rPr>
        <sz val="10"/>
        <rFont val="宋体"/>
        <charset val="134"/>
      </rPr>
      <t>号、中兴东路</t>
    </r>
    <r>
      <rPr>
        <sz val="10"/>
        <rFont val="Times New Roman"/>
        <charset val="134"/>
      </rPr>
      <t>44</t>
    </r>
    <r>
      <rPr>
        <sz val="10"/>
        <rFont val="宋体"/>
        <charset val="134"/>
      </rPr>
      <t>号等四个项目预算编制费及结算审核费各</t>
    </r>
    <r>
      <rPr>
        <sz val="10"/>
        <rFont val="Times New Roman"/>
        <charset val="134"/>
      </rPr>
      <t>2,000.00</t>
    </r>
    <r>
      <rPr>
        <sz val="10"/>
        <rFont val="宋体"/>
        <charset val="134"/>
      </rPr>
      <t>元，支出报账交接单中审批日期均为</t>
    </r>
    <r>
      <rPr>
        <sz val="10"/>
        <rFont val="Times New Roman"/>
        <charset val="134"/>
      </rPr>
      <t>2022</t>
    </r>
    <r>
      <rPr>
        <sz val="10"/>
        <rFont val="宋体"/>
        <charset val="134"/>
      </rPr>
      <t>年</t>
    </r>
    <r>
      <rPr>
        <sz val="10"/>
        <rFont val="Times New Roman"/>
        <charset val="134"/>
      </rPr>
      <t>1</t>
    </r>
    <r>
      <rPr>
        <sz val="10"/>
        <rFont val="宋体"/>
        <charset val="134"/>
      </rPr>
      <t>月</t>
    </r>
    <r>
      <rPr>
        <sz val="10"/>
        <rFont val="Times New Roman"/>
        <charset val="134"/>
      </rPr>
      <t>27</t>
    </r>
    <r>
      <rPr>
        <sz val="10"/>
        <rFont val="宋体"/>
        <charset val="134"/>
      </rPr>
      <t>日，扣</t>
    </r>
    <r>
      <rPr>
        <sz val="10"/>
        <rFont val="Times New Roman"/>
        <charset val="134"/>
      </rPr>
      <t>0.4</t>
    </r>
    <r>
      <rPr>
        <sz val="10"/>
        <rFont val="宋体"/>
        <charset val="134"/>
      </rPr>
      <t>分。</t>
    </r>
    <r>
      <rPr>
        <sz val="10"/>
        <rFont val="Times New Roman"/>
        <charset val="134"/>
      </rPr>
      <t xml:space="preserve">
</t>
    </r>
    <r>
      <rPr>
        <sz val="10"/>
        <rFont val="宋体"/>
        <charset val="134"/>
      </rPr>
      <t>经综合评价得</t>
    </r>
    <r>
      <rPr>
        <sz val="10"/>
        <rFont val="Times New Roman"/>
        <charset val="134"/>
      </rPr>
      <t>1.2</t>
    </r>
    <r>
      <rPr>
        <sz val="10"/>
        <rFont val="宋体"/>
        <charset val="134"/>
      </rPr>
      <t>分。</t>
    </r>
  </si>
  <si>
    <r>
      <rPr>
        <sz val="10"/>
        <color rgb="FF000000"/>
        <rFont val="宋体"/>
        <charset val="134"/>
      </rPr>
      <t>财务监控有效性</t>
    </r>
  </si>
  <si>
    <t>项目实施单位是否为保障资金的安全、规范运行而采取了必要的监控措施，用以反映和考核项目实施单位对资金运行的控制情况。</t>
  </si>
  <si>
    <r>
      <rPr>
        <sz val="10"/>
        <color rgb="FF000000"/>
        <rFont val="宋体"/>
        <charset val="134"/>
      </rPr>
      <t>①项目是否专账、辅助账核算，是得</t>
    </r>
    <r>
      <rPr>
        <sz val="10"/>
        <color rgb="FF000000"/>
        <rFont val="Times New Roman"/>
        <charset val="134"/>
      </rPr>
      <t>1</t>
    </r>
    <r>
      <rPr>
        <sz val="10"/>
        <color rgb="FF000000"/>
        <rFont val="宋体"/>
        <charset val="134"/>
      </rPr>
      <t>分，否则不得分。</t>
    </r>
    <r>
      <rPr>
        <sz val="10"/>
        <color rgb="FF000000"/>
        <rFont val="Times New Roman"/>
        <charset val="134"/>
      </rPr>
      <t xml:space="preserve">
</t>
    </r>
    <r>
      <rPr>
        <sz val="10"/>
        <color rgb="FF000000"/>
        <rFont val="宋体"/>
        <charset val="134"/>
      </rPr>
      <t>②是否已制定或具有相应的监控机制，是得</t>
    </r>
    <r>
      <rPr>
        <sz val="10"/>
        <color rgb="FF000000"/>
        <rFont val="Times New Roman"/>
        <charset val="134"/>
      </rPr>
      <t>0.5</t>
    </r>
    <r>
      <rPr>
        <sz val="10"/>
        <color rgb="FF000000"/>
        <rFont val="宋体"/>
        <charset val="134"/>
      </rPr>
      <t>分，否则不得分。</t>
    </r>
    <r>
      <rPr>
        <sz val="10"/>
        <color rgb="FF000000"/>
        <rFont val="Times New Roman"/>
        <charset val="134"/>
      </rPr>
      <t xml:space="preserve">
</t>
    </r>
    <r>
      <rPr>
        <sz val="10"/>
        <color rgb="FF000000"/>
        <rFont val="宋体"/>
        <charset val="134"/>
      </rPr>
      <t>③是否采取了相应的财务检查等监控措施或手段，是得</t>
    </r>
    <r>
      <rPr>
        <sz val="10"/>
        <color rgb="FF000000"/>
        <rFont val="Times New Roman"/>
        <charset val="134"/>
      </rPr>
      <t>0.5</t>
    </r>
    <r>
      <rPr>
        <sz val="10"/>
        <color rgb="FF000000"/>
        <rFont val="宋体"/>
        <charset val="134"/>
      </rPr>
      <t>分，否则不得分。</t>
    </r>
  </si>
  <si>
    <r>
      <rPr>
        <sz val="10"/>
        <color theme="1"/>
        <rFont val="宋体"/>
        <charset val="134"/>
      </rPr>
      <t>①区住建委、巴川街道、南城街道、旧县街道、东城街道均设置老旧小区改造项目专账，得</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②区住建委的财务管理制度对工程建设支出报销审批做了相应规定，得</t>
    </r>
    <r>
      <rPr>
        <sz val="10"/>
        <color theme="1"/>
        <rFont val="Times New Roman"/>
        <charset val="134"/>
      </rPr>
      <t>0.5</t>
    </r>
    <r>
      <rPr>
        <sz val="10"/>
        <color theme="1"/>
        <rFont val="宋体"/>
        <charset val="134"/>
      </rPr>
      <t>分。</t>
    </r>
    <r>
      <rPr>
        <sz val="10"/>
        <color theme="1"/>
        <rFont val="Times New Roman"/>
        <charset val="134"/>
      </rPr>
      <t xml:space="preserve">
</t>
    </r>
    <r>
      <rPr>
        <sz val="10"/>
        <color theme="1"/>
        <rFont val="宋体"/>
        <charset val="134"/>
      </rPr>
      <t>③经检查项目支付凭证，费用报销执行主要领导审批程序，得</t>
    </r>
    <r>
      <rPr>
        <sz val="10"/>
        <color theme="1"/>
        <rFont val="Times New Roman"/>
        <charset val="134"/>
      </rPr>
      <t>0.5</t>
    </r>
    <r>
      <rPr>
        <sz val="10"/>
        <color theme="1"/>
        <rFont val="宋体"/>
        <charset val="134"/>
      </rPr>
      <t>分。</t>
    </r>
    <r>
      <rPr>
        <sz val="10"/>
        <color theme="1"/>
        <rFont val="Times New Roman"/>
        <charset val="134"/>
      </rPr>
      <t xml:space="preserve">
</t>
    </r>
    <r>
      <rPr>
        <sz val="10"/>
        <color theme="1"/>
        <rFont val="宋体"/>
        <charset val="134"/>
      </rPr>
      <t>经综合评价得</t>
    </r>
    <r>
      <rPr>
        <sz val="10"/>
        <color theme="1"/>
        <rFont val="Times New Roman"/>
        <charset val="134"/>
      </rPr>
      <t>2</t>
    </r>
    <r>
      <rPr>
        <sz val="10"/>
        <color theme="1"/>
        <rFont val="宋体"/>
        <charset val="134"/>
      </rPr>
      <t>分。</t>
    </r>
    <r>
      <rPr>
        <sz val="10"/>
        <color theme="1"/>
        <rFont val="Times New Roman"/>
        <charset val="134"/>
      </rPr>
      <t xml:space="preserve">
</t>
    </r>
  </si>
  <si>
    <r>
      <rPr>
        <sz val="10"/>
        <color rgb="FF000000"/>
        <rFont val="宋体"/>
        <charset val="134"/>
      </rPr>
      <t>产出（</t>
    </r>
    <r>
      <rPr>
        <sz val="10"/>
        <color rgb="FF000000"/>
        <rFont val="Times New Roman"/>
        <charset val="134"/>
      </rPr>
      <t>30</t>
    </r>
    <r>
      <rPr>
        <sz val="10"/>
        <color rgb="FF000000"/>
        <rFont val="宋体"/>
        <charset val="134"/>
      </rPr>
      <t>分）</t>
    </r>
  </si>
  <si>
    <r>
      <rPr>
        <sz val="10"/>
        <color rgb="FF000000"/>
        <rFont val="宋体"/>
        <charset val="134"/>
      </rPr>
      <t>数量指标（</t>
    </r>
    <r>
      <rPr>
        <sz val="10"/>
        <color rgb="FF000000"/>
        <rFont val="Times New Roman"/>
        <charset val="134"/>
      </rPr>
      <t>10</t>
    </r>
    <r>
      <rPr>
        <sz val="10"/>
        <color rgb="FF000000"/>
        <rFont val="宋体"/>
        <charset val="134"/>
      </rPr>
      <t>分）</t>
    </r>
  </si>
  <si>
    <r>
      <rPr>
        <sz val="10"/>
        <color rgb="FF000000"/>
        <rFont val="宋体"/>
        <charset val="134"/>
      </rPr>
      <t>开工目标完成率</t>
    </r>
  </si>
  <si>
    <r>
      <rPr>
        <sz val="10"/>
        <rFont val="宋体"/>
        <charset val="134"/>
      </rPr>
      <t>考察项目实施的实际开工数与计划开工数的比率，用以反映和考核项目开工数量目标的实现程度。开工目标完成率</t>
    </r>
    <r>
      <rPr>
        <sz val="10"/>
        <rFont val="Times New Roman"/>
        <charset val="134"/>
      </rPr>
      <t>=</t>
    </r>
    <r>
      <rPr>
        <sz val="10"/>
        <rFont val="宋体"/>
        <charset val="134"/>
      </rPr>
      <t>（</t>
    </r>
    <r>
      <rPr>
        <sz val="10"/>
        <rFont val="Times New Roman"/>
        <charset val="134"/>
      </rPr>
      <t>2022</t>
    </r>
    <r>
      <rPr>
        <sz val="10"/>
        <rFont val="宋体"/>
        <charset val="134"/>
      </rPr>
      <t>年当年开工项目的计划投资额</t>
    </r>
    <r>
      <rPr>
        <sz val="10"/>
        <rFont val="Times New Roman"/>
        <charset val="134"/>
      </rPr>
      <t>/</t>
    </r>
    <r>
      <rPr>
        <sz val="10"/>
        <rFont val="宋体"/>
        <charset val="134"/>
      </rPr>
      <t>计划开工项目的计划投资额）</t>
    </r>
    <r>
      <rPr>
        <sz val="10"/>
        <rFont val="Times New Roman"/>
        <charset val="134"/>
      </rPr>
      <t>*100%</t>
    </r>
    <r>
      <rPr>
        <sz val="10"/>
        <rFont val="宋体"/>
        <charset val="134"/>
      </rPr>
      <t>。</t>
    </r>
  </si>
  <si>
    <r>
      <rPr>
        <sz val="10"/>
        <rFont val="宋体"/>
        <charset val="134"/>
      </rPr>
      <t>①开工目标完成率</t>
    </r>
    <r>
      <rPr>
        <sz val="10"/>
        <rFont val="Times New Roman"/>
        <charset val="134"/>
      </rPr>
      <t>=100%</t>
    </r>
    <r>
      <rPr>
        <sz val="10"/>
        <rFont val="宋体"/>
        <charset val="134"/>
      </rPr>
      <t>，得</t>
    </r>
    <r>
      <rPr>
        <sz val="10"/>
        <rFont val="Times New Roman"/>
        <charset val="134"/>
      </rPr>
      <t>5</t>
    </r>
    <r>
      <rPr>
        <sz val="10"/>
        <rFont val="宋体"/>
        <charset val="134"/>
      </rPr>
      <t>分。</t>
    </r>
    <r>
      <rPr>
        <sz val="10"/>
        <rFont val="Times New Roman"/>
        <charset val="134"/>
      </rPr>
      <t xml:space="preserve">
</t>
    </r>
    <r>
      <rPr>
        <sz val="10"/>
        <rFont val="宋体"/>
        <charset val="134"/>
      </rPr>
      <t>②开工目标完成率</t>
    </r>
    <r>
      <rPr>
        <sz val="10"/>
        <rFont val="Times New Roman"/>
        <charset val="134"/>
      </rPr>
      <t>&lt;100%</t>
    </r>
    <r>
      <rPr>
        <sz val="10"/>
        <rFont val="宋体"/>
        <charset val="134"/>
      </rPr>
      <t>，且</t>
    </r>
    <r>
      <rPr>
        <sz val="10"/>
        <rFont val="Times New Roman"/>
        <charset val="134"/>
      </rPr>
      <t>≥85%</t>
    </r>
    <r>
      <rPr>
        <sz val="10"/>
        <rFont val="宋体"/>
        <charset val="134"/>
      </rPr>
      <t>，得分</t>
    </r>
    <r>
      <rPr>
        <sz val="10"/>
        <rFont val="Times New Roman"/>
        <charset val="134"/>
      </rPr>
      <t>=</t>
    </r>
    <r>
      <rPr>
        <sz val="10"/>
        <rFont val="宋体"/>
        <charset val="134"/>
      </rPr>
      <t>（开工目标完成率</t>
    </r>
    <r>
      <rPr>
        <sz val="10"/>
        <rFont val="Times New Roman"/>
        <charset val="134"/>
      </rPr>
      <t>-85%</t>
    </r>
    <r>
      <rPr>
        <sz val="10"/>
        <rFont val="宋体"/>
        <charset val="134"/>
      </rPr>
      <t>）</t>
    </r>
    <r>
      <rPr>
        <sz val="10"/>
        <rFont val="Times New Roman"/>
        <charset val="134"/>
      </rPr>
      <t>/</t>
    </r>
    <r>
      <rPr>
        <sz val="10"/>
        <rFont val="宋体"/>
        <charset val="134"/>
      </rPr>
      <t>（</t>
    </r>
    <r>
      <rPr>
        <sz val="10"/>
        <rFont val="Times New Roman"/>
        <charset val="134"/>
      </rPr>
      <t>100%-85%</t>
    </r>
    <r>
      <rPr>
        <sz val="10"/>
        <rFont val="宋体"/>
        <charset val="134"/>
      </rPr>
      <t>）</t>
    </r>
    <r>
      <rPr>
        <sz val="10"/>
        <rFont val="Times New Roman"/>
        <charset val="134"/>
      </rPr>
      <t>*5</t>
    </r>
    <r>
      <rPr>
        <sz val="10"/>
        <rFont val="宋体"/>
        <charset val="134"/>
      </rPr>
      <t>。</t>
    </r>
    <r>
      <rPr>
        <sz val="10"/>
        <rFont val="Times New Roman"/>
        <charset val="134"/>
      </rPr>
      <t xml:space="preserve">
</t>
    </r>
    <r>
      <rPr>
        <sz val="10"/>
        <rFont val="宋体"/>
        <charset val="134"/>
      </rPr>
      <t>③开工目标完成率</t>
    </r>
    <r>
      <rPr>
        <sz val="10"/>
        <rFont val="Times New Roman"/>
        <charset val="134"/>
      </rPr>
      <t>&lt;85%</t>
    </r>
    <r>
      <rPr>
        <sz val="10"/>
        <rFont val="宋体"/>
        <charset val="134"/>
      </rPr>
      <t>，不得分。</t>
    </r>
  </si>
  <si>
    <r>
      <rPr>
        <sz val="10"/>
        <rFont val="Times New Roman"/>
        <charset val="134"/>
      </rPr>
      <t>2022</t>
    </r>
    <r>
      <rPr>
        <sz val="10"/>
        <rFont val="宋体"/>
        <charset val="134"/>
      </rPr>
      <t>年老旧小区改造项目涉及</t>
    </r>
    <r>
      <rPr>
        <sz val="10"/>
        <rFont val="Times New Roman"/>
        <charset val="134"/>
      </rPr>
      <t>16</t>
    </r>
    <r>
      <rPr>
        <sz val="10"/>
        <rFont val="宋体"/>
        <charset val="134"/>
      </rPr>
      <t>个小区，</t>
    </r>
    <r>
      <rPr>
        <sz val="10"/>
        <rFont val="Times New Roman"/>
        <charset val="134"/>
      </rPr>
      <t>2022</t>
    </r>
    <r>
      <rPr>
        <sz val="10"/>
        <rFont val="宋体"/>
        <charset val="134"/>
      </rPr>
      <t>年开工</t>
    </r>
    <r>
      <rPr>
        <sz val="10"/>
        <rFont val="Times New Roman"/>
        <charset val="134"/>
      </rPr>
      <t>15</t>
    </r>
    <r>
      <rPr>
        <sz val="10"/>
        <rFont val="宋体"/>
        <charset val="134"/>
      </rPr>
      <t>个小区，</t>
    </r>
    <r>
      <rPr>
        <sz val="10"/>
        <rFont val="Times New Roman"/>
        <charset val="134"/>
      </rPr>
      <t>2023</t>
    </r>
    <r>
      <rPr>
        <sz val="10"/>
        <rFont val="宋体"/>
        <charset val="134"/>
      </rPr>
      <t>年开工</t>
    </r>
    <r>
      <rPr>
        <sz val="10"/>
        <rFont val="Times New Roman"/>
        <charset val="134"/>
      </rPr>
      <t>1</t>
    </r>
    <r>
      <rPr>
        <sz val="10"/>
        <rFont val="宋体"/>
        <charset val="134"/>
      </rPr>
      <t>个小区（小南街</t>
    </r>
    <r>
      <rPr>
        <sz val="10"/>
        <rFont val="Times New Roman"/>
        <charset val="134"/>
      </rPr>
      <t>37</t>
    </r>
    <r>
      <rPr>
        <sz val="10"/>
        <rFont val="宋体"/>
        <charset val="134"/>
      </rPr>
      <t>号宿舍施工合同签订日期为</t>
    </r>
    <r>
      <rPr>
        <sz val="10"/>
        <rFont val="Times New Roman"/>
        <charset val="134"/>
      </rPr>
      <t>2023</t>
    </r>
    <r>
      <rPr>
        <sz val="10"/>
        <rFont val="宋体"/>
        <charset val="134"/>
      </rPr>
      <t>年</t>
    </r>
    <r>
      <rPr>
        <sz val="10"/>
        <rFont val="Times New Roman"/>
        <charset val="134"/>
      </rPr>
      <t>1</t>
    </r>
    <r>
      <rPr>
        <sz val="10"/>
        <rFont val="宋体"/>
        <charset val="134"/>
      </rPr>
      <t>月</t>
    </r>
    <r>
      <rPr>
        <sz val="10"/>
        <rFont val="Times New Roman"/>
        <charset val="134"/>
      </rPr>
      <t>4</t>
    </r>
    <r>
      <rPr>
        <sz val="10"/>
        <rFont val="宋体"/>
        <charset val="134"/>
      </rPr>
      <t>日）。</t>
    </r>
    <r>
      <rPr>
        <sz val="10"/>
        <rFont val="Times New Roman"/>
        <charset val="134"/>
      </rPr>
      <t>2022</t>
    </r>
    <r>
      <rPr>
        <sz val="10"/>
        <rFont val="宋体"/>
        <charset val="134"/>
      </rPr>
      <t>年当年开工项目的计划投资额合计为</t>
    </r>
    <r>
      <rPr>
        <sz val="10"/>
        <rFont val="Times New Roman"/>
        <charset val="134"/>
      </rPr>
      <t>3,348.46</t>
    </r>
    <r>
      <rPr>
        <sz val="10"/>
        <rFont val="宋体"/>
        <charset val="134"/>
      </rPr>
      <t>万元，</t>
    </r>
    <r>
      <rPr>
        <sz val="10"/>
        <rFont val="Times New Roman"/>
        <charset val="134"/>
      </rPr>
      <t>16</t>
    </r>
    <r>
      <rPr>
        <sz val="10"/>
        <rFont val="宋体"/>
        <charset val="134"/>
      </rPr>
      <t>个小区的总计划投资额为</t>
    </r>
    <r>
      <rPr>
        <sz val="10"/>
        <rFont val="Times New Roman"/>
        <charset val="134"/>
      </rPr>
      <t>3,466.16</t>
    </r>
    <r>
      <rPr>
        <sz val="10"/>
        <rFont val="宋体"/>
        <charset val="134"/>
      </rPr>
      <t>万元，开工目标完成率</t>
    </r>
    <r>
      <rPr>
        <sz val="10"/>
        <rFont val="Times New Roman"/>
        <charset val="134"/>
      </rPr>
      <t>=</t>
    </r>
    <r>
      <rPr>
        <sz val="10"/>
        <rFont val="宋体"/>
        <charset val="134"/>
      </rPr>
      <t>（</t>
    </r>
    <r>
      <rPr>
        <sz val="10"/>
        <rFont val="Times New Roman"/>
        <charset val="134"/>
      </rPr>
      <t>3,348.46/3,466.16</t>
    </r>
    <r>
      <rPr>
        <sz val="10"/>
        <rFont val="宋体"/>
        <charset val="134"/>
      </rPr>
      <t>）</t>
    </r>
    <r>
      <rPr>
        <sz val="10"/>
        <rFont val="Times New Roman"/>
        <charset val="134"/>
      </rPr>
      <t>*100%=96.6%</t>
    </r>
    <r>
      <rPr>
        <sz val="10"/>
        <rFont val="宋体"/>
        <charset val="134"/>
      </rPr>
      <t>，得分</t>
    </r>
    <r>
      <rPr>
        <sz val="10"/>
        <rFont val="Times New Roman"/>
        <charset val="134"/>
      </rPr>
      <t>=</t>
    </r>
    <r>
      <rPr>
        <sz val="10"/>
        <rFont val="宋体"/>
        <charset val="134"/>
      </rPr>
      <t>（</t>
    </r>
    <r>
      <rPr>
        <sz val="10"/>
        <rFont val="Times New Roman"/>
        <charset val="134"/>
      </rPr>
      <t>96.6%-85%</t>
    </r>
    <r>
      <rPr>
        <sz val="10"/>
        <rFont val="宋体"/>
        <charset val="134"/>
      </rPr>
      <t>）</t>
    </r>
    <r>
      <rPr>
        <sz val="10"/>
        <rFont val="Times New Roman"/>
        <charset val="134"/>
      </rPr>
      <t>/</t>
    </r>
    <r>
      <rPr>
        <sz val="10"/>
        <rFont val="宋体"/>
        <charset val="134"/>
      </rPr>
      <t>（</t>
    </r>
    <r>
      <rPr>
        <sz val="10"/>
        <rFont val="Times New Roman"/>
        <charset val="134"/>
      </rPr>
      <t>100%-85%</t>
    </r>
    <r>
      <rPr>
        <sz val="10"/>
        <rFont val="宋体"/>
        <charset val="134"/>
      </rPr>
      <t>）</t>
    </r>
    <r>
      <rPr>
        <sz val="10"/>
        <rFont val="Times New Roman"/>
        <charset val="134"/>
      </rPr>
      <t>*5=3.87</t>
    </r>
    <r>
      <rPr>
        <sz val="10"/>
        <rFont val="宋体"/>
        <charset val="134"/>
      </rPr>
      <t>分，经综合评价得</t>
    </r>
    <r>
      <rPr>
        <sz val="10"/>
        <rFont val="Times New Roman"/>
        <charset val="134"/>
      </rPr>
      <t>3.87</t>
    </r>
    <r>
      <rPr>
        <sz val="10"/>
        <rFont val="宋体"/>
        <charset val="134"/>
      </rPr>
      <t>分。</t>
    </r>
  </si>
  <si>
    <r>
      <rPr>
        <sz val="10"/>
        <color theme="1"/>
        <rFont val="宋体"/>
        <charset val="134"/>
      </rPr>
      <t>立项批复、概算批复、开工令等项目档案资料</t>
    </r>
  </si>
  <si>
    <r>
      <rPr>
        <sz val="10"/>
        <color rgb="FF000000"/>
        <rFont val="宋体"/>
        <charset val="134"/>
      </rPr>
      <t>实际完工率</t>
    </r>
  </si>
  <si>
    <r>
      <rPr>
        <sz val="10"/>
        <rFont val="宋体"/>
        <charset val="134"/>
      </rPr>
      <t>考察项目实施的实际完工数与计划完工数的比率，用以反映和考核项目完工数量目标的实现程度。实际完工率</t>
    </r>
    <r>
      <rPr>
        <sz val="10"/>
        <rFont val="Times New Roman"/>
        <charset val="134"/>
      </rPr>
      <t>=</t>
    </r>
    <r>
      <rPr>
        <sz val="10"/>
        <rFont val="宋体"/>
        <charset val="134"/>
      </rPr>
      <t>（按时完工项目的计划投资额</t>
    </r>
    <r>
      <rPr>
        <sz val="10"/>
        <rFont val="Times New Roman"/>
        <charset val="134"/>
      </rPr>
      <t>/</t>
    </r>
    <r>
      <rPr>
        <sz val="10"/>
        <rFont val="宋体"/>
        <charset val="134"/>
      </rPr>
      <t>计划完工项目的计划投资额）</t>
    </r>
    <r>
      <rPr>
        <sz val="10"/>
        <rFont val="Times New Roman"/>
        <charset val="134"/>
      </rPr>
      <t>*100%</t>
    </r>
    <r>
      <rPr>
        <sz val="10"/>
        <rFont val="宋体"/>
        <charset val="134"/>
      </rPr>
      <t>。</t>
    </r>
  </si>
  <si>
    <r>
      <rPr>
        <sz val="10"/>
        <rFont val="宋体"/>
        <charset val="134"/>
      </rPr>
      <t>①实际完工率</t>
    </r>
    <r>
      <rPr>
        <sz val="10"/>
        <rFont val="Times New Roman"/>
        <charset val="134"/>
      </rPr>
      <t>=100%</t>
    </r>
    <r>
      <rPr>
        <sz val="10"/>
        <rFont val="宋体"/>
        <charset val="134"/>
      </rPr>
      <t>，得</t>
    </r>
    <r>
      <rPr>
        <sz val="10"/>
        <rFont val="Times New Roman"/>
        <charset val="134"/>
      </rPr>
      <t>5</t>
    </r>
    <r>
      <rPr>
        <sz val="10"/>
        <rFont val="宋体"/>
        <charset val="134"/>
      </rPr>
      <t>分。</t>
    </r>
    <r>
      <rPr>
        <sz val="10"/>
        <rFont val="Times New Roman"/>
        <charset val="134"/>
      </rPr>
      <t xml:space="preserve">
</t>
    </r>
    <r>
      <rPr>
        <sz val="10"/>
        <rFont val="宋体"/>
        <charset val="134"/>
      </rPr>
      <t>②实际完工率</t>
    </r>
    <r>
      <rPr>
        <sz val="10"/>
        <rFont val="Times New Roman"/>
        <charset val="134"/>
      </rPr>
      <t>&lt;100%</t>
    </r>
    <r>
      <rPr>
        <sz val="10"/>
        <rFont val="宋体"/>
        <charset val="134"/>
      </rPr>
      <t>，且</t>
    </r>
    <r>
      <rPr>
        <sz val="10"/>
        <rFont val="Times New Roman"/>
        <charset val="134"/>
      </rPr>
      <t>≥85%</t>
    </r>
    <r>
      <rPr>
        <sz val="10"/>
        <rFont val="宋体"/>
        <charset val="134"/>
      </rPr>
      <t>，得分</t>
    </r>
    <r>
      <rPr>
        <sz val="10"/>
        <rFont val="Times New Roman"/>
        <charset val="134"/>
      </rPr>
      <t>=(</t>
    </r>
    <r>
      <rPr>
        <sz val="10"/>
        <rFont val="宋体"/>
        <charset val="134"/>
      </rPr>
      <t>实际完工率</t>
    </r>
    <r>
      <rPr>
        <sz val="10"/>
        <rFont val="Times New Roman"/>
        <charset val="134"/>
      </rPr>
      <t>-85%)/</t>
    </r>
    <r>
      <rPr>
        <sz val="10"/>
        <rFont val="宋体"/>
        <charset val="134"/>
      </rPr>
      <t>（</t>
    </r>
    <r>
      <rPr>
        <sz val="10"/>
        <rFont val="Times New Roman"/>
        <charset val="134"/>
      </rPr>
      <t>100%-85%</t>
    </r>
    <r>
      <rPr>
        <sz val="10"/>
        <rFont val="宋体"/>
        <charset val="134"/>
      </rPr>
      <t>）</t>
    </r>
    <r>
      <rPr>
        <sz val="10"/>
        <rFont val="Times New Roman"/>
        <charset val="134"/>
      </rPr>
      <t>*5</t>
    </r>
    <r>
      <rPr>
        <sz val="10"/>
        <rFont val="宋体"/>
        <charset val="134"/>
      </rPr>
      <t>。</t>
    </r>
    <r>
      <rPr>
        <sz val="10"/>
        <rFont val="Times New Roman"/>
        <charset val="134"/>
      </rPr>
      <t xml:space="preserve">
</t>
    </r>
    <r>
      <rPr>
        <sz val="10"/>
        <rFont val="宋体"/>
        <charset val="134"/>
      </rPr>
      <t>③实际完工率</t>
    </r>
    <r>
      <rPr>
        <sz val="10"/>
        <rFont val="Times New Roman"/>
        <charset val="134"/>
      </rPr>
      <t>&lt;85%</t>
    </r>
    <r>
      <rPr>
        <sz val="10"/>
        <rFont val="宋体"/>
        <charset val="134"/>
      </rPr>
      <t>，不得分。</t>
    </r>
  </si>
  <si>
    <r>
      <rPr>
        <sz val="10"/>
        <rFont val="Times New Roman"/>
        <charset val="134"/>
      </rPr>
      <t>2022</t>
    </r>
    <r>
      <rPr>
        <sz val="10"/>
        <rFont val="宋体"/>
        <charset val="134"/>
      </rPr>
      <t>年老旧小区预算资金拨付项目共</t>
    </r>
    <r>
      <rPr>
        <sz val="10"/>
        <rFont val="Times New Roman"/>
        <charset val="134"/>
      </rPr>
      <t>27</t>
    </r>
    <r>
      <rPr>
        <sz val="10"/>
        <rFont val="宋体"/>
        <charset val="134"/>
      </rPr>
      <t>个，按时完工项目的计划投资额合计为</t>
    </r>
    <r>
      <rPr>
        <sz val="10"/>
        <rFont val="Times New Roman"/>
        <charset val="134"/>
      </rPr>
      <t>4,497.78</t>
    </r>
    <r>
      <rPr>
        <sz val="10"/>
        <rFont val="宋体"/>
        <charset val="134"/>
      </rPr>
      <t>万元，</t>
    </r>
    <r>
      <rPr>
        <sz val="10"/>
        <rFont val="Times New Roman"/>
        <charset val="134"/>
      </rPr>
      <t>27</t>
    </r>
    <r>
      <rPr>
        <sz val="10"/>
        <rFont val="宋体"/>
        <charset val="134"/>
      </rPr>
      <t>个小区计划投资额为</t>
    </r>
    <r>
      <rPr>
        <sz val="10"/>
        <rFont val="Times New Roman"/>
        <charset val="134"/>
      </rPr>
      <t>4,497.78</t>
    </r>
    <r>
      <rPr>
        <sz val="10"/>
        <rFont val="宋体"/>
        <charset val="134"/>
      </rPr>
      <t>万元，实际完工率</t>
    </r>
    <r>
      <rPr>
        <sz val="10"/>
        <rFont val="Times New Roman"/>
        <charset val="134"/>
      </rPr>
      <t>=</t>
    </r>
    <r>
      <rPr>
        <sz val="10"/>
        <rFont val="宋体"/>
        <charset val="134"/>
      </rPr>
      <t>（</t>
    </r>
    <r>
      <rPr>
        <sz val="10"/>
        <rFont val="Times New Roman"/>
        <charset val="134"/>
      </rPr>
      <t>4,497.78/4,497.78</t>
    </r>
    <r>
      <rPr>
        <sz val="10"/>
        <rFont val="宋体"/>
        <charset val="134"/>
      </rPr>
      <t>）</t>
    </r>
    <r>
      <rPr>
        <sz val="10"/>
        <rFont val="Times New Roman"/>
        <charset val="134"/>
      </rPr>
      <t>*100%=100%</t>
    </r>
    <r>
      <rPr>
        <sz val="10"/>
        <rFont val="宋体"/>
        <charset val="134"/>
      </rPr>
      <t>，得</t>
    </r>
    <r>
      <rPr>
        <sz val="10"/>
        <rFont val="Times New Roman"/>
        <charset val="134"/>
      </rPr>
      <t>5</t>
    </r>
    <r>
      <rPr>
        <sz val="10"/>
        <rFont val="宋体"/>
        <charset val="134"/>
      </rPr>
      <t>分。</t>
    </r>
  </si>
  <si>
    <r>
      <rPr>
        <sz val="10"/>
        <color theme="1"/>
        <rFont val="宋体"/>
        <charset val="134"/>
      </rPr>
      <t>验收报告、结算报告等项目档案资料</t>
    </r>
  </si>
  <si>
    <r>
      <rPr>
        <sz val="10"/>
        <color rgb="FF000000"/>
        <rFont val="宋体"/>
        <charset val="134"/>
      </rPr>
      <t>时效指标（</t>
    </r>
    <r>
      <rPr>
        <sz val="10"/>
        <color rgb="FF000000"/>
        <rFont val="Times New Roman"/>
        <charset val="134"/>
      </rPr>
      <t>5</t>
    </r>
    <r>
      <rPr>
        <sz val="10"/>
        <color rgb="FF000000"/>
        <rFont val="宋体"/>
        <charset val="134"/>
      </rPr>
      <t>分）</t>
    </r>
  </si>
  <si>
    <r>
      <rPr>
        <sz val="10"/>
        <color rgb="FF000000"/>
        <rFont val="宋体"/>
        <charset val="134"/>
      </rPr>
      <t>完成及时率</t>
    </r>
  </si>
  <si>
    <r>
      <rPr>
        <sz val="10"/>
        <color rgb="FF000000"/>
        <rFont val="宋体"/>
        <charset val="134"/>
      </rPr>
      <t>考察项目是否在合同约定期限内完成，用以反映和考核项目产出时效目标的实现程度。单个完成及时率</t>
    </r>
    <r>
      <rPr>
        <sz val="10"/>
        <color rgb="FF000000"/>
        <rFont val="Times New Roman"/>
        <charset val="134"/>
      </rPr>
      <t>=</t>
    </r>
    <r>
      <rPr>
        <sz val="10"/>
        <color rgb="FF000000"/>
        <rFont val="宋体"/>
        <charset val="134"/>
      </rPr>
      <t>（计划完成工期</t>
    </r>
    <r>
      <rPr>
        <sz val="10"/>
        <color rgb="FF000000"/>
        <rFont val="Times New Roman"/>
        <charset val="134"/>
      </rPr>
      <t>-</t>
    </r>
    <r>
      <rPr>
        <sz val="10"/>
        <color rgb="FF000000"/>
        <rFont val="宋体"/>
        <charset val="134"/>
      </rPr>
      <t>实际完成工期）</t>
    </r>
    <r>
      <rPr>
        <sz val="10"/>
        <color rgb="FF000000"/>
        <rFont val="Times New Roman"/>
        <charset val="134"/>
      </rPr>
      <t>/</t>
    </r>
    <r>
      <rPr>
        <sz val="10"/>
        <color rgb="FF000000"/>
        <rFont val="宋体"/>
        <charset val="134"/>
      </rPr>
      <t>计划工期</t>
    </r>
    <r>
      <rPr>
        <sz val="10"/>
        <color rgb="FF000000"/>
        <rFont val="Times New Roman"/>
        <charset val="134"/>
      </rPr>
      <t>*100%</t>
    </r>
    <r>
      <rPr>
        <sz val="10"/>
        <color rgb="FF000000"/>
        <rFont val="宋体"/>
        <charset val="134"/>
      </rPr>
      <t>。完成及时率</t>
    </r>
    <r>
      <rPr>
        <sz val="10"/>
        <color rgb="FF000000"/>
        <rFont val="Times New Roman"/>
        <charset val="134"/>
      </rPr>
      <t>=∑</t>
    </r>
    <r>
      <rPr>
        <sz val="10"/>
        <color rgb="FF000000"/>
        <rFont val="宋体"/>
        <charset val="134"/>
      </rPr>
      <t>单个项目完成及时率</t>
    </r>
    <r>
      <rPr>
        <sz val="10"/>
        <color rgb="FF000000"/>
        <rFont val="Times New Roman"/>
        <charset val="134"/>
      </rPr>
      <t>*</t>
    </r>
    <r>
      <rPr>
        <sz val="10"/>
        <color rgb="FF000000"/>
        <rFont val="宋体"/>
        <charset val="134"/>
      </rPr>
      <t>权重比例。</t>
    </r>
  </si>
  <si>
    <r>
      <rPr>
        <sz val="10"/>
        <color rgb="FF000000"/>
        <rFont val="宋体"/>
        <charset val="134"/>
      </rPr>
      <t>①完成及时率</t>
    </r>
    <r>
      <rPr>
        <sz val="10"/>
        <color rgb="FF000000"/>
        <rFont val="Times New Roman"/>
        <charset val="134"/>
      </rPr>
      <t>≥0</t>
    </r>
    <r>
      <rPr>
        <sz val="10"/>
        <color rgb="FF000000"/>
        <rFont val="宋体"/>
        <charset val="134"/>
      </rPr>
      <t>，得</t>
    </r>
    <r>
      <rPr>
        <sz val="10"/>
        <color rgb="FF000000"/>
        <rFont val="Times New Roman"/>
        <charset val="134"/>
      </rPr>
      <t>5</t>
    </r>
    <r>
      <rPr>
        <sz val="10"/>
        <color rgb="FF000000"/>
        <rFont val="宋体"/>
        <charset val="134"/>
      </rPr>
      <t>分。</t>
    </r>
    <r>
      <rPr>
        <sz val="10"/>
        <color rgb="FF000000"/>
        <rFont val="Times New Roman"/>
        <charset val="134"/>
      </rPr>
      <t xml:space="preserve">
</t>
    </r>
    <r>
      <rPr>
        <sz val="10"/>
        <color rgb="FF000000"/>
        <rFont val="宋体"/>
        <charset val="134"/>
      </rPr>
      <t>②完成及时率＜</t>
    </r>
    <r>
      <rPr>
        <sz val="10"/>
        <color rgb="FF000000"/>
        <rFont val="Times New Roman"/>
        <charset val="134"/>
      </rPr>
      <t>0</t>
    </r>
    <r>
      <rPr>
        <sz val="10"/>
        <color rgb="FF000000"/>
        <rFont val="宋体"/>
        <charset val="134"/>
      </rPr>
      <t>，且</t>
    </r>
    <r>
      <rPr>
        <sz val="10"/>
        <color rgb="FF000000"/>
        <rFont val="Times New Roman"/>
        <charset val="134"/>
      </rPr>
      <t>&gt;-15%</t>
    </r>
    <r>
      <rPr>
        <sz val="10"/>
        <color rgb="FF000000"/>
        <rFont val="宋体"/>
        <charset val="134"/>
      </rPr>
      <t>，得分</t>
    </r>
    <r>
      <rPr>
        <sz val="10"/>
        <color rgb="FF000000"/>
        <rFont val="Times New Roman"/>
        <charset val="134"/>
      </rPr>
      <t>=5-(</t>
    </r>
    <r>
      <rPr>
        <sz val="10"/>
        <color rgb="FF000000"/>
        <rFont val="宋体"/>
        <charset val="134"/>
      </rPr>
      <t>完成及时率</t>
    </r>
    <r>
      <rPr>
        <sz val="10"/>
        <color rgb="FF000000"/>
        <rFont val="Times New Roman"/>
        <charset val="134"/>
      </rPr>
      <t>/</t>
    </r>
    <r>
      <rPr>
        <sz val="10"/>
        <color rgb="FF000000"/>
        <rFont val="宋体"/>
        <charset val="134"/>
      </rPr>
      <t>（</t>
    </r>
    <r>
      <rPr>
        <sz val="10"/>
        <color rgb="FF000000"/>
        <rFont val="Times New Roman"/>
        <charset val="134"/>
      </rPr>
      <t>0%-15%</t>
    </r>
    <r>
      <rPr>
        <sz val="10"/>
        <color rgb="FF000000"/>
        <rFont val="宋体"/>
        <charset val="134"/>
      </rPr>
      <t>）</t>
    </r>
    <r>
      <rPr>
        <sz val="10"/>
        <color rgb="FF000000"/>
        <rFont val="Times New Roman"/>
        <charset val="134"/>
      </rPr>
      <t>*5)</t>
    </r>
    <r>
      <rPr>
        <sz val="10"/>
        <color rgb="FF000000"/>
        <rFont val="宋体"/>
        <charset val="134"/>
      </rPr>
      <t>。</t>
    </r>
    <r>
      <rPr>
        <sz val="10"/>
        <color rgb="FF000000"/>
        <rFont val="Times New Roman"/>
        <charset val="134"/>
      </rPr>
      <t xml:space="preserve">
</t>
    </r>
    <r>
      <rPr>
        <sz val="10"/>
        <color rgb="FF000000"/>
        <rFont val="宋体"/>
        <charset val="134"/>
      </rPr>
      <t>③完成及时率＜</t>
    </r>
    <r>
      <rPr>
        <sz val="10"/>
        <color rgb="FF000000"/>
        <rFont val="Times New Roman"/>
        <charset val="134"/>
      </rPr>
      <t>-15%</t>
    </r>
    <r>
      <rPr>
        <sz val="10"/>
        <color rgb="FF000000"/>
        <rFont val="宋体"/>
        <charset val="134"/>
      </rPr>
      <t>，不得分。</t>
    </r>
  </si>
  <si>
    <r>
      <rPr>
        <sz val="10"/>
        <color theme="1"/>
        <rFont val="Times New Roman"/>
        <charset val="134"/>
      </rPr>
      <t>2022</t>
    </r>
    <r>
      <rPr>
        <sz val="10"/>
        <color theme="1"/>
        <rFont val="宋体"/>
        <charset val="134"/>
      </rPr>
      <t>年老旧小区预算资金拨付项目共</t>
    </r>
    <r>
      <rPr>
        <sz val="10"/>
        <color theme="1"/>
        <rFont val="Times New Roman"/>
        <charset val="134"/>
      </rPr>
      <t>27</t>
    </r>
    <r>
      <rPr>
        <sz val="10"/>
        <color theme="1"/>
        <rFont val="宋体"/>
        <charset val="134"/>
      </rPr>
      <t>个，按照正常工期完工项目共</t>
    </r>
    <r>
      <rPr>
        <sz val="10"/>
        <color theme="1"/>
        <rFont val="Times New Roman"/>
        <charset val="134"/>
      </rPr>
      <t>19</t>
    </r>
    <r>
      <rPr>
        <sz val="10"/>
        <color theme="1"/>
        <rFont val="宋体"/>
        <charset val="134"/>
      </rPr>
      <t>个，有</t>
    </r>
    <r>
      <rPr>
        <sz val="10"/>
        <color theme="1"/>
        <rFont val="Times New Roman"/>
        <charset val="134"/>
      </rPr>
      <t>8</t>
    </r>
    <r>
      <rPr>
        <sz val="10"/>
        <color theme="1"/>
        <rFont val="宋体"/>
        <charset val="134"/>
      </rPr>
      <t>个项目工程延期但非施工单位原因，巴川街道中南路</t>
    </r>
    <r>
      <rPr>
        <sz val="10"/>
        <color theme="1"/>
        <rFont val="Times New Roman"/>
        <charset val="134"/>
      </rPr>
      <t>118</t>
    </r>
    <r>
      <rPr>
        <sz val="10"/>
        <color theme="1"/>
        <rFont val="宋体"/>
        <charset val="134"/>
      </rPr>
      <t>号老旧小区改造提升工程、热电站</t>
    </r>
    <r>
      <rPr>
        <sz val="10"/>
        <color theme="1"/>
        <rFont val="Times New Roman"/>
        <charset val="134"/>
      </rPr>
      <t>1</t>
    </r>
    <r>
      <rPr>
        <sz val="10"/>
        <color theme="1"/>
        <rFont val="宋体"/>
        <charset val="134"/>
      </rPr>
      <t>、</t>
    </r>
    <r>
      <rPr>
        <sz val="10"/>
        <color theme="1"/>
        <rFont val="Times New Roman"/>
        <charset val="134"/>
      </rPr>
      <t>2</t>
    </r>
    <r>
      <rPr>
        <sz val="10"/>
        <color theme="1"/>
        <rFont val="宋体"/>
        <charset val="134"/>
      </rPr>
      <t>栋及龙都花园</t>
    </r>
    <r>
      <rPr>
        <sz val="10"/>
        <color theme="1"/>
        <rFont val="Times New Roman"/>
        <charset val="134"/>
      </rPr>
      <t>3</t>
    </r>
    <r>
      <rPr>
        <sz val="10"/>
        <color theme="1"/>
        <rFont val="宋体"/>
        <charset val="134"/>
      </rPr>
      <t>个老旧小区改造项目无资料证明工程延期非施工单位原因造成。经计算完成及时率为</t>
    </r>
    <r>
      <rPr>
        <sz val="10"/>
        <color theme="1"/>
        <rFont val="Times New Roman"/>
        <charset val="134"/>
      </rPr>
      <t>-9.22%</t>
    </r>
    <r>
      <rPr>
        <sz val="10"/>
        <color theme="1"/>
        <rFont val="宋体"/>
        <charset val="134"/>
      </rPr>
      <t>，得分</t>
    </r>
    <r>
      <rPr>
        <sz val="10"/>
        <color theme="1"/>
        <rFont val="Times New Roman"/>
        <charset val="134"/>
      </rPr>
      <t>=5-</t>
    </r>
    <r>
      <rPr>
        <sz val="10"/>
        <color theme="1"/>
        <rFont val="宋体"/>
        <charset val="134"/>
      </rPr>
      <t>（</t>
    </r>
    <r>
      <rPr>
        <sz val="10"/>
        <color theme="1"/>
        <rFont val="Times New Roman"/>
        <charset val="134"/>
      </rPr>
      <t>-9.22%/</t>
    </r>
    <r>
      <rPr>
        <sz val="10"/>
        <color theme="1"/>
        <rFont val="宋体"/>
        <charset val="134"/>
      </rPr>
      <t>（</t>
    </r>
    <r>
      <rPr>
        <sz val="10"/>
        <color theme="1"/>
        <rFont val="Times New Roman"/>
        <charset val="134"/>
      </rPr>
      <t>0%-15%</t>
    </r>
    <r>
      <rPr>
        <sz val="10"/>
        <color theme="1"/>
        <rFont val="宋体"/>
        <charset val="134"/>
      </rPr>
      <t>）</t>
    </r>
    <r>
      <rPr>
        <sz val="10"/>
        <color theme="1"/>
        <rFont val="Times New Roman"/>
        <charset val="134"/>
      </rPr>
      <t>*5</t>
    </r>
    <r>
      <rPr>
        <sz val="10"/>
        <color theme="1"/>
        <rFont val="宋体"/>
        <charset val="134"/>
      </rPr>
      <t>）</t>
    </r>
    <r>
      <rPr>
        <sz val="10"/>
        <color theme="1"/>
        <rFont val="Times New Roman"/>
        <charset val="134"/>
      </rPr>
      <t>=1.93</t>
    </r>
    <r>
      <rPr>
        <sz val="10"/>
        <color theme="1"/>
        <rFont val="宋体"/>
        <charset val="134"/>
      </rPr>
      <t>分，经综合评价得</t>
    </r>
    <r>
      <rPr>
        <sz val="10"/>
        <color theme="1"/>
        <rFont val="Times New Roman"/>
        <charset val="134"/>
      </rPr>
      <t>1.93</t>
    </r>
    <r>
      <rPr>
        <sz val="10"/>
        <color theme="1"/>
        <rFont val="宋体"/>
        <charset val="134"/>
      </rPr>
      <t>分。</t>
    </r>
  </si>
  <si>
    <r>
      <rPr>
        <sz val="10"/>
        <color theme="1"/>
        <rFont val="宋体"/>
        <charset val="134"/>
      </rPr>
      <t>施工合同、验收报告、工程延期说明等项目档案资料</t>
    </r>
  </si>
  <si>
    <r>
      <rPr>
        <sz val="10"/>
        <color rgb="FF000000"/>
        <rFont val="宋体"/>
        <charset val="134"/>
      </rPr>
      <t>质量指标（</t>
    </r>
    <r>
      <rPr>
        <sz val="10"/>
        <color rgb="FF000000"/>
        <rFont val="Times New Roman"/>
        <charset val="134"/>
      </rPr>
      <t>10</t>
    </r>
    <r>
      <rPr>
        <sz val="10"/>
        <color rgb="FF000000"/>
        <rFont val="宋体"/>
        <charset val="134"/>
      </rPr>
      <t>分）</t>
    </r>
  </si>
  <si>
    <r>
      <rPr>
        <sz val="10"/>
        <color rgb="FF000000"/>
        <rFont val="宋体"/>
        <charset val="134"/>
      </rPr>
      <t>质量达标率</t>
    </r>
  </si>
  <si>
    <r>
      <rPr>
        <sz val="10"/>
        <color rgb="FF000000"/>
        <rFont val="宋体"/>
        <charset val="134"/>
      </rPr>
      <t>考察项目验收合格产出数量与实际产出数量的比率，用以反映和考核项目产出质量目标的实现程度。质量达标率</t>
    </r>
    <r>
      <rPr>
        <sz val="10"/>
        <color rgb="FF000000"/>
        <rFont val="Times New Roman"/>
        <charset val="134"/>
      </rPr>
      <t>=</t>
    </r>
    <r>
      <rPr>
        <sz val="10"/>
        <color rgb="FF000000"/>
        <rFont val="宋体"/>
        <charset val="134"/>
      </rPr>
      <t>（验收合格数量</t>
    </r>
    <r>
      <rPr>
        <sz val="10"/>
        <color rgb="FF000000"/>
        <rFont val="Times New Roman"/>
        <charset val="134"/>
      </rPr>
      <t>/</t>
    </r>
    <r>
      <rPr>
        <sz val="10"/>
        <color rgb="FF000000"/>
        <rFont val="宋体"/>
        <charset val="134"/>
      </rPr>
      <t>实际完成数量）</t>
    </r>
    <r>
      <rPr>
        <sz val="10"/>
        <color rgb="FF000000"/>
        <rFont val="Times New Roman"/>
        <charset val="134"/>
      </rPr>
      <t>*100%</t>
    </r>
    <r>
      <rPr>
        <sz val="10"/>
        <color rgb="FF000000"/>
        <rFont val="宋体"/>
        <charset val="134"/>
      </rPr>
      <t>。</t>
    </r>
  </si>
  <si>
    <r>
      <rPr>
        <sz val="10"/>
        <color rgb="FF000000"/>
        <rFont val="宋体"/>
        <charset val="134"/>
      </rPr>
      <t>①质量达标率</t>
    </r>
    <r>
      <rPr>
        <sz val="10"/>
        <color rgb="FF000000"/>
        <rFont val="Times New Roman"/>
        <charset val="134"/>
      </rPr>
      <t>=100%</t>
    </r>
    <r>
      <rPr>
        <sz val="10"/>
        <color rgb="FF000000"/>
        <rFont val="宋体"/>
        <charset val="134"/>
      </rPr>
      <t>，得</t>
    </r>
    <r>
      <rPr>
        <sz val="10"/>
        <color rgb="FF000000"/>
        <rFont val="Times New Roman"/>
        <charset val="134"/>
      </rPr>
      <t>8</t>
    </r>
    <r>
      <rPr>
        <sz val="10"/>
        <color rgb="FF000000"/>
        <rFont val="宋体"/>
        <charset val="134"/>
      </rPr>
      <t>分。</t>
    </r>
    <r>
      <rPr>
        <sz val="10"/>
        <color rgb="FF000000"/>
        <rFont val="Times New Roman"/>
        <charset val="134"/>
      </rPr>
      <t xml:space="preserve">
</t>
    </r>
    <r>
      <rPr>
        <sz val="10"/>
        <color rgb="FF000000"/>
        <rFont val="宋体"/>
        <charset val="134"/>
      </rPr>
      <t>②质量达标率</t>
    </r>
    <r>
      <rPr>
        <sz val="10"/>
        <color rgb="FF000000"/>
        <rFont val="Times New Roman"/>
        <charset val="134"/>
      </rPr>
      <t>&lt;100%</t>
    </r>
    <r>
      <rPr>
        <sz val="10"/>
        <color rgb="FF000000"/>
        <rFont val="宋体"/>
        <charset val="134"/>
      </rPr>
      <t>，且</t>
    </r>
    <r>
      <rPr>
        <sz val="10"/>
        <color rgb="FF000000"/>
        <rFont val="Times New Roman"/>
        <charset val="134"/>
      </rPr>
      <t>≥85%</t>
    </r>
    <r>
      <rPr>
        <sz val="10"/>
        <color rgb="FF000000"/>
        <rFont val="宋体"/>
        <charset val="134"/>
      </rPr>
      <t>，得分</t>
    </r>
    <r>
      <rPr>
        <sz val="10"/>
        <color rgb="FF000000"/>
        <rFont val="Times New Roman"/>
        <charset val="134"/>
      </rPr>
      <t>=(</t>
    </r>
    <r>
      <rPr>
        <sz val="10"/>
        <color rgb="FF000000"/>
        <rFont val="宋体"/>
        <charset val="134"/>
      </rPr>
      <t>质量达标率</t>
    </r>
    <r>
      <rPr>
        <sz val="10"/>
        <color rgb="FF000000"/>
        <rFont val="Times New Roman"/>
        <charset val="134"/>
      </rPr>
      <t>-85%)/</t>
    </r>
    <r>
      <rPr>
        <sz val="10"/>
        <color rgb="FF000000"/>
        <rFont val="宋体"/>
        <charset val="134"/>
      </rPr>
      <t>（</t>
    </r>
    <r>
      <rPr>
        <sz val="10"/>
        <color rgb="FF000000"/>
        <rFont val="Times New Roman"/>
        <charset val="134"/>
      </rPr>
      <t>100%-85%</t>
    </r>
    <r>
      <rPr>
        <sz val="10"/>
        <color rgb="FF000000"/>
        <rFont val="宋体"/>
        <charset val="134"/>
      </rPr>
      <t>）</t>
    </r>
    <r>
      <rPr>
        <sz val="10"/>
        <color rgb="FF000000"/>
        <rFont val="Times New Roman"/>
        <charset val="134"/>
      </rPr>
      <t>*8</t>
    </r>
    <r>
      <rPr>
        <sz val="10"/>
        <color rgb="FF000000"/>
        <rFont val="宋体"/>
        <charset val="134"/>
      </rPr>
      <t>。</t>
    </r>
    <r>
      <rPr>
        <sz val="10"/>
        <color rgb="FF000000"/>
        <rFont val="Times New Roman"/>
        <charset val="134"/>
      </rPr>
      <t xml:space="preserve">
</t>
    </r>
    <r>
      <rPr>
        <sz val="10"/>
        <color rgb="FF000000"/>
        <rFont val="宋体"/>
        <charset val="134"/>
      </rPr>
      <t>③质量达标率</t>
    </r>
    <r>
      <rPr>
        <sz val="10"/>
        <color rgb="FF000000"/>
        <rFont val="Times New Roman"/>
        <charset val="134"/>
      </rPr>
      <t>&lt;85%</t>
    </r>
    <r>
      <rPr>
        <sz val="10"/>
        <color rgb="FF000000"/>
        <rFont val="宋体"/>
        <charset val="134"/>
      </rPr>
      <t>，不得分。</t>
    </r>
  </si>
  <si>
    <r>
      <rPr>
        <sz val="10"/>
        <color theme="1"/>
        <rFont val="Times New Roman"/>
        <charset val="134"/>
      </rPr>
      <t>2022</t>
    </r>
    <r>
      <rPr>
        <sz val="10"/>
        <color theme="1"/>
        <rFont val="宋体"/>
        <charset val="134"/>
      </rPr>
      <t>年老旧小区预算资金拨付项目共</t>
    </r>
    <r>
      <rPr>
        <sz val="10"/>
        <color theme="1"/>
        <rFont val="Times New Roman"/>
        <charset val="134"/>
      </rPr>
      <t>27</t>
    </r>
    <r>
      <rPr>
        <sz val="10"/>
        <color theme="1"/>
        <rFont val="宋体"/>
        <charset val="134"/>
      </rPr>
      <t>个，项目经各单位检测工程质量合格，并由施工单位、监理单位和建设单位项目负责人在《交工验收证书》上签字确认，项目实施质量验收合格，无需要整改的问题，质量达标率为</t>
    </r>
    <r>
      <rPr>
        <sz val="10"/>
        <color theme="1"/>
        <rFont val="Times New Roman"/>
        <charset val="134"/>
      </rPr>
      <t>100%</t>
    </r>
    <r>
      <rPr>
        <sz val="10"/>
        <color theme="1"/>
        <rFont val="宋体"/>
        <charset val="134"/>
      </rPr>
      <t>，得</t>
    </r>
    <r>
      <rPr>
        <sz val="10"/>
        <color theme="1"/>
        <rFont val="Times New Roman"/>
        <charset val="134"/>
      </rPr>
      <t>8</t>
    </r>
    <r>
      <rPr>
        <sz val="10"/>
        <color theme="1"/>
        <rFont val="宋体"/>
        <charset val="134"/>
      </rPr>
      <t>分。</t>
    </r>
  </si>
  <si>
    <r>
      <rPr>
        <sz val="10"/>
        <color theme="1"/>
        <rFont val="宋体"/>
        <charset val="134"/>
      </rPr>
      <t>工程验收报告、质量检测报告等项目档案资料。</t>
    </r>
  </si>
  <si>
    <r>
      <rPr>
        <sz val="10"/>
        <color rgb="FF000000"/>
        <rFont val="宋体"/>
        <charset val="134"/>
      </rPr>
      <t>安全事故零发生</t>
    </r>
  </si>
  <si>
    <t>考察管理部门在施工期间是否严格安全规范，安全事故防控是否得当，用以反映和考核管理部门项目施工期间的安全情况。</t>
  </si>
  <si>
    <r>
      <rPr>
        <sz val="10"/>
        <color rgb="FF000000"/>
        <rFont val="宋体"/>
        <charset val="134"/>
      </rPr>
      <t>项目实施期间未发生安全事故或因潜在安全问题导致停工整顿。得</t>
    </r>
    <r>
      <rPr>
        <sz val="10"/>
        <color rgb="FF000000"/>
        <rFont val="Times New Roman"/>
        <charset val="134"/>
      </rPr>
      <t>2</t>
    </r>
    <r>
      <rPr>
        <sz val="10"/>
        <color rgb="FF000000"/>
        <rFont val="宋体"/>
        <charset val="134"/>
      </rPr>
      <t>分，否则不得分。</t>
    </r>
  </si>
  <si>
    <r>
      <rPr>
        <sz val="10"/>
        <color theme="1"/>
        <rFont val="Times New Roman"/>
        <charset val="134"/>
      </rPr>
      <t>2022</t>
    </r>
    <r>
      <rPr>
        <sz val="10"/>
        <color theme="1"/>
        <rFont val="宋体"/>
        <charset val="134"/>
      </rPr>
      <t>年未发生安全事故或因潜在安全问题导致停工整顿的情况，得</t>
    </r>
    <r>
      <rPr>
        <sz val="10"/>
        <color theme="1"/>
        <rFont val="Times New Roman"/>
        <charset val="134"/>
      </rPr>
      <t>2</t>
    </r>
    <r>
      <rPr>
        <sz val="10"/>
        <color theme="1"/>
        <rFont val="宋体"/>
        <charset val="134"/>
      </rPr>
      <t>分。</t>
    </r>
  </si>
  <si>
    <r>
      <rPr>
        <sz val="10"/>
        <color theme="1"/>
        <rFont val="宋体"/>
        <charset val="134"/>
      </rPr>
      <t>项目检查、验收资料等相关项目档案资料</t>
    </r>
  </si>
  <si>
    <r>
      <rPr>
        <sz val="10"/>
        <color rgb="FF000000"/>
        <rFont val="宋体"/>
        <charset val="134"/>
      </rPr>
      <t>成本指标（</t>
    </r>
    <r>
      <rPr>
        <sz val="10"/>
        <color rgb="FF000000"/>
        <rFont val="Times New Roman"/>
        <charset val="134"/>
      </rPr>
      <t>5</t>
    </r>
    <r>
      <rPr>
        <sz val="10"/>
        <color rgb="FF000000"/>
        <rFont val="宋体"/>
        <charset val="134"/>
      </rPr>
      <t>分）</t>
    </r>
  </si>
  <si>
    <r>
      <rPr>
        <sz val="10"/>
        <color rgb="FF000000"/>
        <rFont val="宋体"/>
        <charset val="134"/>
      </rPr>
      <t>工程成本控制情况</t>
    </r>
  </si>
  <si>
    <t>考察项目工程成本控制是否在概算内，用以反映和考核项目造价控制情况。</t>
  </si>
  <si>
    <r>
      <rPr>
        <sz val="10"/>
        <color rgb="FF000000"/>
        <rFont val="宋体"/>
        <charset val="134"/>
      </rPr>
      <t>工程成本控制在概算内，得</t>
    </r>
    <r>
      <rPr>
        <sz val="10"/>
        <color rgb="FF000000"/>
        <rFont val="Times New Roman"/>
        <charset val="134"/>
      </rPr>
      <t>5</t>
    </r>
    <r>
      <rPr>
        <sz val="10"/>
        <color rgb="FF000000"/>
        <rFont val="宋体"/>
        <charset val="134"/>
      </rPr>
      <t>分，否则不得分。</t>
    </r>
  </si>
  <si>
    <r>
      <rPr>
        <sz val="10"/>
        <color theme="1"/>
        <rFont val="Times New Roman"/>
        <charset val="134"/>
      </rPr>
      <t>2022</t>
    </r>
    <r>
      <rPr>
        <sz val="10"/>
        <color theme="1"/>
        <rFont val="宋体"/>
        <charset val="134"/>
      </rPr>
      <t>年老旧小区预算资金拨付项目共</t>
    </r>
    <r>
      <rPr>
        <sz val="10"/>
        <color theme="1"/>
        <rFont val="Times New Roman"/>
        <charset val="134"/>
      </rPr>
      <t>27</t>
    </r>
    <r>
      <rPr>
        <sz val="10"/>
        <color theme="1"/>
        <rFont val="宋体"/>
        <charset val="134"/>
      </rPr>
      <t>个，本次评价现场截止日已办理结算项目共</t>
    </r>
    <r>
      <rPr>
        <sz val="10"/>
        <color theme="1"/>
        <rFont val="Times New Roman"/>
        <charset val="134"/>
      </rPr>
      <t>14</t>
    </r>
    <r>
      <rPr>
        <sz val="10"/>
        <color theme="1"/>
        <rFont val="宋体"/>
        <charset val="134"/>
      </rPr>
      <t>个，已办理结算项目概算金额合计为</t>
    </r>
    <r>
      <rPr>
        <sz val="10"/>
        <color theme="1"/>
        <rFont val="Times New Roman"/>
        <charset val="134"/>
      </rPr>
      <t>2,290.22</t>
    </r>
    <r>
      <rPr>
        <sz val="10"/>
        <color theme="1"/>
        <rFont val="宋体"/>
        <charset val="134"/>
      </rPr>
      <t>万元，结算审核金额合计为</t>
    </r>
    <r>
      <rPr>
        <sz val="10"/>
        <rFont val="Times New Roman"/>
        <charset val="134"/>
      </rPr>
      <t>1,329.13</t>
    </r>
    <r>
      <rPr>
        <sz val="10"/>
        <color theme="1"/>
        <rFont val="宋体"/>
        <charset val="134"/>
      </rPr>
      <t>万元，工程成本未超概算批复金额，得</t>
    </r>
    <r>
      <rPr>
        <sz val="10"/>
        <color theme="1"/>
        <rFont val="Times New Roman"/>
        <charset val="134"/>
      </rPr>
      <t>5</t>
    </r>
    <r>
      <rPr>
        <sz val="10"/>
        <color theme="1"/>
        <rFont val="宋体"/>
        <charset val="134"/>
      </rPr>
      <t>分。</t>
    </r>
  </si>
  <si>
    <r>
      <rPr>
        <sz val="10"/>
        <color theme="1"/>
        <rFont val="宋体"/>
        <charset val="134"/>
      </rPr>
      <t>概算批复、结算报告等档案资料</t>
    </r>
  </si>
  <si>
    <r>
      <rPr>
        <sz val="11"/>
        <color theme="1"/>
        <rFont val="宋体"/>
        <charset val="134"/>
      </rPr>
      <t>巴川街道新南街</t>
    </r>
    <r>
      <rPr>
        <sz val="11"/>
        <color theme="1"/>
        <rFont val="Times New Roman"/>
        <charset val="134"/>
      </rPr>
      <t>40-48</t>
    </r>
    <r>
      <rPr>
        <sz val="11"/>
        <color theme="1"/>
        <rFont val="宋体"/>
        <charset val="134"/>
      </rPr>
      <t>号老旧小区改造工程结算报告暂未提供</t>
    </r>
  </si>
  <si>
    <r>
      <rPr>
        <sz val="10"/>
        <color rgb="FF000000"/>
        <rFont val="宋体"/>
        <charset val="134"/>
      </rPr>
      <t>效果（</t>
    </r>
    <r>
      <rPr>
        <sz val="10"/>
        <color rgb="FF000000"/>
        <rFont val="Times New Roman"/>
        <charset val="134"/>
      </rPr>
      <t>30</t>
    </r>
    <r>
      <rPr>
        <sz val="10"/>
        <color rgb="FF000000"/>
        <rFont val="宋体"/>
        <charset val="134"/>
      </rPr>
      <t>分）</t>
    </r>
  </si>
  <si>
    <r>
      <rPr>
        <sz val="10"/>
        <color rgb="FF000000"/>
        <rFont val="宋体"/>
        <charset val="134"/>
      </rPr>
      <t>经济效益（</t>
    </r>
    <r>
      <rPr>
        <sz val="10"/>
        <color rgb="FF000000"/>
        <rFont val="Times New Roman"/>
        <charset val="134"/>
      </rPr>
      <t>6</t>
    </r>
    <r>
      <rPr>
        <sz val="10"/>
        <color rgb="FF000000"/>
        <rFont val="宋体"/>
        <charset val="134"/>
      </rPr>
      <t>分）</t>
    </r>
  </si>
  <si>
    <r>
      <rPr>
        <sz val="10"/>
        <color rgb="FF000000"/>
        <rFont val="宋体"/>
        <charset val="134"/>
      </rPr>
      <t>提升价值</t>
    </r>
  </si>
  <si>
    <t>考察项目实施对小区房屋价值的提升情况，用以反映和考核项目实施对经济发展所带来的直接和间接影响情况。</t>
  </si>
  <si>
    <r>
      <rPr>
        <sz val="10"/>
        <rFont val="宋体"/>
        <charset val="134"/>
      </rPr>
      <t>项目实施是否提升了小区房屋价值，促进经济发展，得</t>
    </r>
    <r>
      <rPr>
        <sz val="10"/>
        <rFont val="Times New Roman"/>
        <charset val="134"/>
      </rPr>
      <t>3</t>
    </r>
    <r>
      <rPr>
        <sz val="10"/>
        <rFont val="宋体"/>
        <charset val="134"/>
      </rPr>
      <t>分，否则不得分。</t>
    </r>
  </si>
  <si>
    <r>
      <rPr>
        <sz val="10"/>
        <rFont val="宋体"/>
        <charset val="134"/>
      </rPr>
      <t>项目通过雨污管网改造、强弱电管网改造、停车设施设置、化粪池改造、地面绿化硬化等改造形式，提升小区环境质量，延长房屋的使用寿命，小区的房屋价值得到提升，项目实施也为建筑原材料产业、建筑服务业、房地产行业、建筑工程业、社区物业服务等多个行业产业带来市场机遇，创造可持续的经济收益，得</t>
    </r>
    <r>
      <rPr>
        <sz val="10"/>
        <rFont val="Times New Roman"/>
        <charset val="134"/>
      </rPr>
      <t>3</t>
    </r>
    <r>
      <rPr>
        <sz val="10"/>
        <rFont val="宋体"/>
        <charset val="134"/>
      </rPr>
      <t>分。</t>
    </r>
  </si>
  <si>
    <r>
      <rPr>
        <sz val="10"/>
        <color theme="1"/>
        <rFont val="宋体"/>
        <charset val="134"/>
      </rPr>
      <t>各类调查报告、各宣传资料、问卷调查及现场走访资料</t>
    </r>
  </si>
  <si>
    <r>
      <rPr>
        <sz val="10"/>
        <color rgb="FF000000"/>
        <rFont val="宋体"/>
        <charset val="134"/>
      </rPr>
      <t>带动二手房经济</t>
    </r>
  </si>
  <si>
    <t>考察项目实施是否促进了二手房交易，用以反映和考核项目实施对二手房经济发展所带来的影响和效果。</t>
  </si>
  <si>
    <r>
      <rPr>
        <sz val="10"/>
        <rFont val="宋体"/>
        <charset val="134"/>
      </rPr>
      <t>项目实施是否带动二手房市场经济，增加二手房交易频次，是得</t>
    </r>
    <r>
      <rPr>
        <sz val="10"/>
        <rFont val="Times New Roman"/>
        <charset val="134"/>
      </rPr>
      <t>3</t>
    </r>
    <r>
      <rPr>
        <sz val="10"/>
        <rFont val="宋体"/>
        <charset val="134"/>
      </rPr>
      <t>分，否则不得分。</t>
    </r>
  </si>
  <si>
    <r>
      <rPr>
        <sz val="10"/>
        <rFont val="宋体"/>
        <charset val="134"/>
      </rPr>
      <t>项目通过外部环境和基础设施改造，完善了小区的基础设施，不仅提升小区的形象价值，还提升了小区内建筑物的居住价值和商业价值，带动二手房经济发展，增加了二手房的交易频次，得</t>
    </r>
    <r>
      <rPr>
        <sz val="10"/>
        <rFont val="Times New Roman"/>
        <charset val="134"/>
      </rPr>
      <t>3</t>
    </r>
    <r>
      <rPr>
        <sz val="10"/>
        <rFont val="宋体"/>
        <charset val="134"/>
      </rPr>
      <t>分。</t>
    </r>
  </si>
  <si>
    <r>
      <rPr>
        <sz val="10"/>
        <color rgb="FF000000"/>
        <rFont val="宋体"/>
        <charset val="134"/>
      </rPr>
      <t>社会效益（</t>
    </r>
    <r>
      <rPr>
        <sz val="10"/>
        <color rgb="FF000000"/>
        <rFont val="Times New Roman"/>
        <charset val="134"/>
      </rPr>
      <t>6</t>
    </r>
    <r>
      <rPr>
        <sz val="10"/>
        <color rgb="FF000000"/>
        <rFont val="宋体"/>
        <charset val="134"/>
      </rPr>
      <t>分）</t>
    </r>
  </si>
  <si>
    <r>
      <rPr>
        <sz val="10"/>
        <color rgb="FF000000"/>
        <rFont val="宋体"/>
        <charset val="134"/>
      </rPr>
      <t>社会效益综合影响</t>
    </r>
  </si>
  <si>
    <t>考察项目实施对居民居住环境、生活质量方面的改善情况，用以反映和考核项目实施对社会发展所带来的直接和间接的影响情况。</t>
  </si>
  <si>
    <r>
      <rPr>
        <sz val="10"/>
        <rFont val="宋体"/>
        <charset val="134"/>
      </rPr>
      <t>项目实施是否改善居民居住环境，是否提升生活质量，是得</t>
    </r>
    <r>
      <rPr>
        <sz val="10"/>
        <rFont val="Times New Roman"/>
        <charset val="134"/>
      </rPr>
      <t>6</t>
    </r>
    <r>
      <rPr>
        <sz val="10"/>
        <rFont val="宋体"/>
        <charset val="134"/>
      </rPr>
      <t>分，否则不得分。</t>
    </r>
  </si>
  <si>
    <r>
      <rPr>
        <sz val="10"/>
        <rFont val="宋体"/>
        <charset val="134"/>
      </rPr>
      <t>通过项目实施，完善小区内停车设施设置、化粪池改造、地面绿化硬化等方面，改善居民生活环境，保障居民通行安全；对小区内雨污管网、强弱电管网、消防设施等市政配套基础设施进行改造，提高了居民生活质量，得</t>
    </r>
    <r>
      <rPr>
        <sz val="10"/>
        <rFont val="Times New Roman"/>
        <charset val="134"/>
      </rPr>
      <t>6</t>
    </r>
    <r>
      <rPr>
        <sz val="10"/>
        <rFont val="宋体"/>
        <charset val="134"/>
      </rPr>
      <t>分。</t>
    </r>
  </si>
  <si>
    <r>
      <rPr>
        <sz val="10"/>
        <color rgb="FF000000"/>
        <rFont val="宋体"/>
        <charset val="134"/>
      </rPr>
      <t>生态效益（</t>
    </r>
    <r>
      <rPr>
        <sz val="10"/>
        <color rgb="FF000000"/>
        <rFont val="Times New Roman"/>
        <charset val="134"/>
      </rPr>
      <t>6</t>
    </r>
    <r>
      <rPr>
        <sz val="10"/>
        <color rgb="FF000000"/>
        <rFont val="宋体"/>
        <charset val="134"/>
      </rPr>
      <t>分）</t>
    </r>
  </si>
  <si>
    <r>
      <rPr>
        <sz val="10"/>
        <color rgb="FF000000"/>
        <rFont val="宋体"/>
        <charset val="134"/>
      </rPr>
      <t>施工影响</t>
    </r>
  </si>
  <si>
    <r>
      <rPr>
        <sz val="10"/>
        <color rgb="FF000000"/>
        <rFont val="宋体"/>
        <charset val="134"/>
      </rPr>
      <t>考察项目施工期间是否影响当地居民的生产生活，临时用地撤场后是否按要求恢复原状，项目施工单位是否因环保受到环境保护部门的处罚。用以反映和考核项目施工期间对当地居民的生产生活的影响。施工影响率</t>
    </r>
    <r>
      <rPr>
        <sz val="10"/>
        <color rgb="FF000000"/>
        <rFont val="Times New Roman"/>
        <charset val="134"/>
      </rPr>
      <t>=</t>
    </r>
    <r>
      <rPr>
        <sz val="10"/>
        <color rgb="FF000000"/>
        <rFont val="宋体"/>
        <charset val="134"/>
      </rPr>
      <t>（反映施工有影响的居民问卷数量</t>
    </r>
    <r>
      <rPr>
        <sz val="10"/>
        <color rgb="FF000000"/>
        <rFont val="Times New Roman"/>
        <charset val="134"/>
      </rPr>
      <t>/</t>
    </r>
    <r>
      <rPr>
        <sz val="10"/>
        <color rgb="FF000000"/>
        <rFont val="宋体"/>
        <charset val="134"/>
      </rPr>
      <t>调查问卷总数）</t>
    </r>
    <r>
      <rPr>
        <sz val="10"/>
        <color rgb="FF000000"/>
        <rFont val="Times New Roman"/>
        <charset val="134"/>
      </rPr>
      <t>*100%</t>
    </r>
  </si>
  <si>
    <r>
      <rPr>
        <sz val="10"/>
        <rFont val="宋体"/>
        <charset val="134"/>
      </rPr>
      <t>①施工影响率</t>
    </r>
    <r>
      <rPr>
        <sz val="10"/>
        <rFont val="Times New Roman"/>
        <charset val="134"/>
      </rPr>
      <t>≤10%</t>
    </r>
    <r>
      <rPr>
        <sz val="10"/>
        <rFont val="宋体"/>
        <charset val="134"/>
      </rPr>
      <t>，得</t>
    </r>
    <r>
      <rPr>
        <sz val="10"/>
        <rFont val="Times New Roman"/>
        <charset val="134"/>
      </rPr>
      <t>6</t>
    </r>
    <r>
      <rPr>
        <sz val="10"/>
        <rFont val="宋体"/>
        <charset val="134"/>
      </rPr>
      <t>分。</t>
    </r>
    <r>
      <rPr>
        <sz val="10"/>
        <rFont val="Times New Roman"/>
        <charset val="134"/>
      </rPr>
      <t xml:space="preserve">
</t>
    </r>
    <r>
      <rPr>
        <sz val="10"/>
        <rFont val="宋体"/>
        <charset val="134"/>
      </rPr>
      <t>②施工影响率</t>
    </r>
    <r>
      <rPr>
        <sz val="10"/>
        <rFont val="Times New Roman"/>
        <charset val="134"/>
      </rPr>
      <t>&lt;20%</t>
    </r>
    <r>
      <rPr>
        <sz val="10"/>
        <rFont val="宋体"/>
        <charset val="134"/>
      </rPr>
      <t>，且大于</t>
    </r>
    <r>
      <rPr>
        <sz val="10"/>
        <rFont val="Times New Roman"/>
        <charset val="134"/>
      </rPr>
      <t>10%</t>
    </r>
    <r>
      <rPr>
        <sz val="10"/>
        <rFont val="宋体"/>
        <charset val="134"/>
      </rPr>
      <t>，得分</t>
    </r>
    <r>
      <rPr>
        <sz val="10"/>
        <rFont val="Times New Roman"/>
        <charset val="134"/>
      </rPr>
      <t>=(20%-</t>
    </r>
    <r>
      <rPr>
        <sz val="10"/>
        <rFont val="宋体"/>
        <charset val="134"/>
      </rPr>
      <t>施工影响率</t>
    </r>
    <r>
      <rPr>
        <sz val="10"/>
        <rFont val="Times New Roman"/>
        <charset val="134"/>
      </rPr>
      <t>)/</t>
    </r>
    <r>
      <rPr>
        <sz val="10"/>
        <rFont val="宋体"/>
        <charset val="134"/>
      </rPr>
      <t>（</t>
    </r>
    <r>
      <rPr>
        <sz val="10"/>
        <rFont val="Times New Roman"/>
        <charset val="134"/>
      </rPr>
      <t>20%-10%</t>
    </r>
    <r>
      <rPr>
        <sz val="10"/>
        <rFont val="宋体"/>
        <charset val="134"/>
      </rPr>
      <t>）</t>
    </r>
    <r>
      <rPr>
        <sz val="10"/>
        <rFont val="Times New Roman"/>
        <charset val="134"/>
      </rPr>
      <t>*6</t>
    </r>
    <r>
      <rPr>
        <sz val="10"/>
        <rFont val="宋体"/>
        <charset val="134"/>
      </rPr>
      <t>。</t>
    </r>
    <r>
      <rPr>
        <sz val="10"/>
        <rFont val="Times New Roman"/>
        <charset val="134"/>
      </rPr>
      <t xml:space="preserve">
</t>
    </r>
    <r>
      <rPr>
        <sz val="10"/>
        <rFont val="宋体"/>
        <charset val="134"/>
      </rPr>
      <t>③施工影响率</t>
    </r>
    <r>
      <rPr>
        <sz val="10"/>
        <rFont val="Times New Roman"/>
        <charset val="134"/>
      </rPr>
      <t>≥20%</t>
    </r>
    <r>
      <rPr>
        <sz val="10"/>
        <rFont val="宋体"/>
        <charset val="134"/>
      </rPr>
      <t>，不得分。</t>
    </r>
  </si>
  <si>
    <r>
      <rPr>
        <sz val="10"/>
        <rFont val="宋体"/>
        <charset val="134"/>
      </rPr>
      <t>本次发放公众问卷</t>
    </r>
    <r>
      <rPr>
        <sz val="10"/>
        <rFont val="Times New Roman"/>
        <charset val="134"/>
      </rPr>
      <t>80</t>
    </r>
    <r>
      <rPr>
        <sz val="10"/>
        <rFont val="宋体"/>
        <charset val="134"/>
      </rPr>
      <t>份，评价项目实施后临时用地已经恢复原样，没有造成影响的有</t>
    </r>
    <r>
      <rPr>
        <sz val="10"/>
        <rFont val="Times New Roman"/>
        <charset val="134"/>
      </rPr>
      <t>76</t>
    </r>
    <r>
      <rPr>
        <sz val="10"/>
        <rFont val="宋体"/>
        <charset val="134"/>
      </rPr>
      <t>人，评价未恢复原样，造成一定影响的有</t>
    </r>
    <r>
      <rPr>
        <sz val="10"/>
        <rFont val="Times New Roman"/>
        <charset val="134"/>
      </rPr>
      <t>4</t>
    </r>
    <r>
      <rPr>
        <sz val="10"/>
        <rFont val="宋体"/>
        <charset val="134"/>
      </rPr>
      <t>人，施工影响率为</t>
    </r>
    <r>
      <rPr>
        <sz val="10"/>
        <rFont val="Times New Roman"/>
        <charset val="134"/>
      </rPr>
      <t>5%</t>
    </r>
    <r>
      <rPr>
        <sz val="10"/>
        <rFont val="宋体"/>
        <charset val="134"/>
      </rPr>
      <t>，得</t>
    </r>
    <r>
      <rPr>
        <sz val="10"/>
        <rFont val="Times New Roman"/>
        <charset val="134"/>
      </rPr>
      <t>6</t>
    </r>
    <r>
      <rPr>
        <sz val="10"/>
        <rFont val="宋体"/>
        <charset val="134"/>
      </rPr>
      <t>分。</t>
    </r>
  </si>
  <si>
    <r>
      <rPr>
        <sz val="10"/>
        <color theme="1"/>
        <rFont val="宋体"/>
        <charset val="134"/>
      </rPr>
      <t>调查问卷</t>
    </r>
  </si>
  <si>
    <r>
      <rPr>
        <sz val="10"/>
        <color rgb="FF000000"/>
        <rFont val="宋体"/>
        <charset val="134"/>
      </rPr>
      <t>可持续影响（</t>
    </r>
    <r>
      <rPr>
        <sz val="10"/>
        <color rgb="FF000000"/>
        <rFont val="Times New Roman"/>
        <charset val="134"/>
      </rPr>
      <t>2</t>
    </r>
    <r>
      <rPr>
        <sz val="10"/>
        <color rgb="FF000000"/>
        <rFont val="宋体"/>
        <charset val="134"/>
      </rPr>
      <t>分）</t>
    </r>
  </si>
  <si>
    <r>
      <rPr>
        <sz val="10"/>
        <color rgb="FF000000"/>
        <rFont val="宋体"/>
        <charset val="134"/>
      </rPr>
      <t>长效机制</t>
    </r>
  </si>
  <si>
    <t>考察项目是否建立长效机制，项目实施结果是否持续发挥作用，以反映和考核项目的可持续影响情况。</t>
  </si>
  <si>
    <r>
      <rPr>
        <sz val="10"/>
        <color rgb="FF000000"/>
        <rFont val="宋体"/>
        <charset val="134"/>
      </rPr>
      <t>①建立长效机制的，得</t>
    </r>
    <r>
      <rPr>
        <sz val="10"/>
        <color rgb="FF000000"/>
        <rFont val="Times New Roman"/>
        <charset val="134"/>
      </rPr>
      <t>1</t>
    </r>
    <r>
      <rPr>
        <sz val="10"/>
        <color rgb="FF000000"/>
        <rFont val="宋体"/>
        <charset val="134"/>
      </rPr>
      <t>分，否不得分。</t>
    </r>
    <r>
      <rPr>
        <sz val="10"/>
        <color rgb="FF000000"/>
        <rFont val="Times New Roman"/>
        <charset val="134"/>
      </rPr>
      <t xml:space="preserve">
</t>
    </r>
    <r>
      <rPr>
        <sz val="10"/>
        <color rgb="FF000000"/>
        <rFont val="宋体"/>
        <charset val="134"/>
      </rPr>
      <t>②项目实施结果持续发挥作用的，得</t>
    </r>
    <r>
      <rPr>
        <sz val="10"/>
        <color rgb="FF000000"/>
        <rFont val="Times New Roman"/>
        <charset val="134"/>
      </rPr>
      <t>1</t>
    </r>
    <r>
      <rPr>
        <sz val="10"/>
        <color rgb="FF000000"/>
        <rFont val="宋体"/>
        <charset val="134"/>
      </rPr>
      <t>分，否则不得分。</t>
    </r>
  </si>
  <si>
    <r>
      <rPr>
        <sz val="10"/>
        <color theme="1"/>
        <rFont val="宋体"/>
        <charset val="134"/>
      </rPr>
      <t>①区住建委在《工程建设项目管理办法》中制定了工程项目修缮维修制度，对质保期内和超出质保期的项目的修缮维修做了相关规定，得</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②老旧小区改造项目改善街道城市面貌，改善居民居住条件及居住环境，让居民生活变得更方便、更舒心，得</t>
    </r>
    <r>
      <rPr>
        <sz val="10"/>
        <color theme="1"/>
        <rFont val="Times New Roman"/>
        <charset val="134"/>
      </rPr>
      <t>1</t>
    </r>
    <r>
      <rPr>
        <sz val="10"/>
        <color theme="1"/>
        <rFont val="宋体"/>
        <charset val="134"/>
      </rPr>
      <t>分。</t>
    </r>
    <r>
      <rPr>
        <sz val="10"/>
        <color theme="1"/>
        <rFont val="Times New Roman"/>
        <charset val="134"/>
      </rPr>
      <t xml:space="preserve">
</t>
    </r>
    <r>
      <rPr>
        <sz val="10"/>
        <color theme="1"/>
        <rFont val="宋体"/>
        <charset val="134"/>
      </rPr>
      <t>经综合评价本项得</t>
    </r>
    <r>
      <rPr>
        <sz val="10"/>
        <color theme="1"/>
        <rFont val="Times New Roman"/>
        <charset val="134"/>
      </rPr>
      <t>2</t>
    </r>
    <r>
      <rPr>
        <sz val="10"/>
        <color theme="1"/>
        <rFont val="宋体"/>
        <charset val="134"/>
      </rPr>
      <t>分。</t>
    </r>
  </si>
  <si>
    <r>
      <rPr>
        <sz val="10"/>
        <color theme="1"/>
        <rFont val="宋体"/>
        <charset val="134"/>
      </rPr>
      <t>①《铜梁区住房和城乡建设委员会工程建设项目管理办法》；</t>
    </r>
    <r>
      <rPr>
        <sz val="10"/>
        <color theme="1"/>
        <rFont val="Times New Roman"/>
        <charset val="134"/>
      </rPr>
      <t xml:space="preserve">
</t>
    </r>
    <r>
      <rPr>
        <sz val="10"/>
        <color theme="1"/>
        <rFont val="宋体"/>
        <charset val="134"/>
      </rPr>
      <t>②调查问卷</t>
    </r>
  </si>
  <si>
    <r>
      <rPr>
        <sz val="10"/>
        <color rgb="FF000000"/>
        <rFont val="宋体"/>
        <charset val="134"/>
      </rPr>
      <t>满意度（</t>
    </r>
    <r>
      <rPr>
        <sz val="10"/>
        <color rgb="FF000000"/>
        <rFont val="Times New Roman"/>
        <charset val="134"/>
      </rPr>
      <t>10</t>
    </r>
    <r>
      <rPr>
        <sz val="10"/>
        <color rgb="FF000000"/>
        <rFont val="宋体"/>
        <charset val="134"/>
      </rPr>
      <t>分）</t>
    </r>
  </si>
  <si>
    <r>
      <rPr>
        <sz val="10"/>
        <color rgb="FF000000"/>
        <rFont val="宋体"/>
        <charset val="134"/>
      </rPr>
      <t>受益对象满意度</t>
    </r>
  </si>
  <si>
    <t>考察项目受益对象对项目的满意情况，用以反映受益居民对老旧小区改造项目的满意度。</t>
  </si>
  <si>
    <r>
      <rPr>
        <sz val="10"/>
        <color rgb="FF000000"/>
        <rFont val="宋体"/>
        <charset val="134"/>
      </rPr>
      <t>①满意度</t>
    </r>
    <r>
      <rPr>
        <sz val="10"/>
        <color rgb="FF000000"/>
        <rFont val="Times New Roman"/>
        <charset val="134"/>
      </rPr>
      <t>≥90%</t>
    </r>
    <r>
      <rPr>
        <sz val="10"/>
        <color rgb="FF000000"/>
        <rFont val="宋体"/>
        <charset val="134"/>
      </rPr>
      <t>，得</t>
    </r>
    <r>
      <rPr>
        <sz val="10"/>
        <color rgb="FF000000"/>
        <rFont val="Times New Roman"/>
        <charset val="134"/>
      </rPr>
      <t>10</t>
    </r>
    <r>
      <rPr>
        <sz val="10"/>
        <color rgb="FF000000"/>
        <rFont val="宋体"/>
        <charset val="134"/>
      </rPr>
      <t>分。</t>
    </r>
    <r>
      <rPr>
        <sz val="10"/>
        <color rgb="FF000000"/>
        <rFont val="Times New Roman"/>
        <charset val="134"/>
      </rPr>
      <t xml:space="preserve">
</t>
    </r>
    <r>
      <rPr>
        <sz val="10"/>
        <color rgb="FF000000"/>
        <rFont val="宋体"/>
        <charset val="134"/>
      </rPr>
      <t>②满意度</t>
    </r>
    <r>
      <rPr>
        <sz val="10"/>
        <color rgb="FF000000"/>
        <rFont val="Times New Roman"/>
        <charset val="134"/>
      </rPr>
      <t>&lt;90%</t>
    </r>
    <r>
      <rPr>
        <sz val="10"/>
        <color rgb="FF000000"/>
        <rFont val="宋体"/>
        <charset val="134"/>
      </rPr>
      <t>，且</t>
    </r>
    <r>
      <rPr>
        <sz val="10"/>
        <color rgb="FF000000"/>
        <rFont val="Times New Roman"/>
        <charset val="134"/>
      </rPr>
      <t>≥80%</t>
    </r>
    <r>
      <rPr>
        <sz val="10"/>
        <color rgb="FF000000"/>
        <rFont val="宋体"/>
        <charset val="134"/>
      </rPr>
      <t>，得分</t>
    </r>
    <r>
      <rPr>
        <sz val="10"/>
        <color rgb="FF000000"/>
        <rFont val="Times New Roman"/>
        <charset val="134"/>
      </rPr>
      <t>=</t>
    </r>
    <r>
      <rPr>
        <sz val="10"/>
        <color rgb="FF000000"/>
        <rFont val="宋体"/>
        <charset val="134"/>
      </rPr>
      <t>（满意度</t>
    </r>
    <r>
      <rPr>
        <sz val="10"/>
        <color rgb="FF000000"/>
        <rFont val="Times New Roman"/>
        <charset val="134"/>
      </rPr>
      <t>-80%</t>
    </r>
    <r>
      <rPr>
        <sz val="10"/>
        <color rgb="FF000000"/>
        <rFont val="宋体"/>
        <charset val="134"/>
      </rPr>
      <t>）</t>
    </r>
    <r>
      <rPr>
        <sz val="10"/>
        <color rgb="FF000000"/>
        <rFont val="Times New Roman"/>
        <charset val="134"/>
      </rPr>
      <t>/(90%-80%)*10</t>
    </r>
    <r>
      <rPr>
        <sz val="10"/>
        <color rgb="FF000000"/>
        <rFont val="宋体"/>
        <charset val="134"/>
      </rPr>
      <t>。</t>
    </r>
    <r>
      <rPr>
        <sz val="10"/>
        <color rgb="FF000000"/>
        <rFont val="Times New Roman"/>
        <charset val="134"/>
      </rPr>
      <t xml:space="preserve">
</t>
    </r>
    <r>
      <rPr>
        <sz val="10"/>
        <color rgb="FF000000"/>
        <rFont val="宋体"/>
        <charset val="134"/>
      </rPr>
      <t>③满意度低于</t>
    </r>
    <r>
      <rPr>
        <sz val="10"/>
        <color rgb="FF000000"/>
        <rFont val="Times New Roman"/>
        <charset val="134"/>
      </rPr>
      <t>80%</t>
    </r>
    <r>
      <rPr>
        <sz val="10"/>
        <color rgb="FF000000"/>
        <rFont val="宋体"/>
        <charset val="134"/>
      </rPr>
      <t>，得</t>
    </r>
    <r>
      <rPr>
        <sz val="10"/>
        <color rgb="FF000000"/>
        <rFont val="Times New Roman"/>
        <charset val="134"/>
      </rPr>
      <t>0</t>
    </r>
    <r>
      <rPr>
        <sz val="10"/>
        <color rgb="FF000000"/>
        <rFont val="宋体"/>
        <charset val="134"/>
      </rPr>
      <t>分。</t>
    </r>
  </si>
  <si>
    <r>
      <rPr>
        <sz val="10"/>
        <color theme="1"/>
        <rFont val="宋体"/>
        <charset val="134"/>
      </rPr>
      <t>本次发放公众问卷</t>
    </r>
    <r>
      <rPr>
        <sz val="10"/>
        <color theme="1"/>
        <rFont val="Times New Roman"/>
        <charset val="134"/>
      </rPr>
      <t>80</t>
    </r>
    <r>
      <rPr>
        <sz val="10"/>
        <color theme="1"/>
        <rFont val="宋体"/>
        <charset val="134"/>
      </rPr>
      <t>份，老旧小区改造项目评价满意的有</t>
    </r>
    <r>
      <rPr>
        <sz val="10"/>
        <color theme="1"/>
        <rFont val="Times New Roman"/>
        <charset val="134"/>
      </rPr>
      <t>57</t>
    </r>
    <r>
      <rPr>
        <sz val="10"/>
        <color theme="1"/>
        <rFont val="宋体"/>
        <charset val="134"/>
      </rPr>
      <t>人，评价比较满意的有</t>
    </r>
    <r>
      <rPr>
        <sz val="10"/>
        <color theme="1"/>
        <rFont val="Times New Roman"/>
        <charset val="134"/>
      </rPr>
      <t>13</t>
    </r>
    <r>
      <rPr>
        <sz val="10"/>
        <color theme="1"/>
        <rFont val="宋体"/>
        <charset val="134"/>
      </rPr>
      <t>人，评价一般的有</t>
    </r>
    <r>
      <rPr>
        <sz val="10"/>
        <color theme="1"/>
        <rFont val="Times New Roman"/>
        <charset val="134"/>
      </rPr>
      <t>5</t>
    </r>
    <r>
      <rPr>
        <sz val="10"/>
        <color theme="1"/>
        <rFont val="宋体"/>
        <charset val="134"/>
      </rPr>
      <t>人，评价不满意的有</t>
    </r>
    <r>
      <rPr>
        <sz val="10"/>
        <color theme="1"/>
        <rFont val="Times New Roman"/>
        <charset val="134"/>
      </rPr>
      <t>5</t>
    </r>
    <r>
      <rPr>
        <sz val="10"/>
        <color theme="1"/>
        <rFont val="宋体"/>
        <charset val="134"/>
      </rPr>
      <t>人，满意度为</t>
    </r>
    <r>
      <rPr>
        <sz val="10"/>
        <color theme="1"/>
        <rFont val="Times New Roman"/>
        <charset val="134"/>
      </rPr>
      <t>88%</t>
    </r>
    <r>
      <rPr>
        <sz val="10"/>
        <color theme="1"/>
        <rFont val="宋体"/>
        <charset val="134"/>
      </rPr>
      <t>，得分</t>
    </r>
    <r>
      <rPr>
        <sz val="10"/>
        <color theme="1"/>
        <rFont val="Times New Roman"/>
        <charset val="134"/>
      </rPr>
      <t>=(88%-80%)/(90%-80%)*10=8</t>
    </r>
    <r>
      <rPr>
        <sz val="10"/>
        <color theme="1"/>
        <rFont val="宋体"/>
        <charset val="134"/>
      </rPr>
      <t>分。</t>
    </r>
  </si>
  <si>
    <r>
      <rPr>
        <sz val="10"/>
        <color rgb="FF000000"/>
        <rFont val="宋体"/>
        <charset val="134"/>
      </rPr>
      <t>合计</t>
    </r>
  </si>
  <si>
    <t>万盛应急物资储备专项项目绩效评价指标及评分表</t>
  </si>
  <si>
    <r>
      <rPr>
        <sz val="10"/>
        <color rgb="FF000000"/>
        <rFont val="宋体"/>
        <charset val="134"/>
      </rPr>
      <t>一级指标</t>
    </r>
  </si>
  <si>
    <r>
      <rPr>
        <sz val="10"/>
        <color rgb="FF000000"/>
        <rFont val="宋体"/>
        <charset val="134"/>
      </rPr>
      <t>二级指标</t>
    </r>
  </si>
  <si>
    <r>
      <rPr>
        <sz val="10"/>
        <color rgb="FF000000"/>
        <rFont val="宋体"/>
        <charset val="134"/>
      </rPr>
      <t>三级指标</t>
    </r>
  </si>
  <si>
    <r>
      <rPr>
        <sz val="10"/>
        <color rgb="FF000000"/>
        <rFont val="宋体"/>
        <charset val="134"/>
      </rPr>
      <t>分值</t>
    </r>
  </si>
  <si>
    <r>
      <rPr>
        <sz val="10"/>
        <color rgb="FF000000"/>
        <rFont val="宋体"/>
        <charset val="134"/>
      </rPr>
      <t>指标解释</t>
    </r>
  </si>
  <si>
    <r>
      <rPr>
        <sz val="10"/>
        <color rgb="FF000000"/>
        <rFont val="宋体"/>
        <charset val="134"/>
      </rPr>
      <t>评分标准</t>
    </r>
  </si>
  <si>
    <r>
      <rPr>
        <sz val="10"/>
        <color rgb="FF000000"/>
        <rFont val="宋体"/>
        <charset val="134"/>
      </rPr>
      <t>投</t>
    </r>
    <r>
      <rPr>
        <sz val="10"/>
        <color rgb="FF000000"/>
        <rFont val="Times New Roman"/>
        <charset val="134"/>
      </rPr>
      <t xml:space="preserve"> </t>
    </r>
    <r>
      <rPr>
        <sz val="10"/>
        <color rgb="FF000000"/>
        <rFont val="宋体"/>
        <charset val="134"/>
      </rPr>
      <t>入</t>
    </r>
    <r>
      <rPr>
        <sz val="10"/>
        <color rgb="FF000000"/>
        <rFont val="Times New Roman"/>
        <charset val="134"/>
      </rPr>
      <t xml:space="preserve">
</t>
    </r>
    <r>
      <rPr>
        <sz val="10"/>
        <color rgb="FF000000"/>
        <rFont val="宋体"/>
        <charset val="134"/>
      </rPr>
      <t>（</t>
    </r>
    <r>
      <rPr>
        <sz val="10"/>
        <color rgb="FF000000"/>
        <rFont val="Times New Roman"/>
        <charset val="134"/>
      </rPr>
      <t>10</t>
    </r>
    <r>
      <rPr>
        <sz val="10"/>
        <color rgb="FF000000"/>
        <rFont val="宋体"/>
        <charset val="134"/>
      </rPr>
      <t>分）</t>
    </r>
  </si>
  <si>
    <r>
      <rPr>
        <sz val="10"/>
        <color rgb="FF000000"/>
        <rFont val="宋体"/>
        <charset val="134"/>
      </rPr>
      <t>项目立项（</t>
    </r>
    <r>
      <rPr>
        <sz val="10"/>
        <color rgb="FF000000"/>
        <rFont val="Times New Roman"/>
        <charset val="134"/>
      </rPr>
      <t>3</t>
    </r>
    <r>
      <rPr>
        <sz val="10"/>
        <color rgb="FF000000"/>
        <rFont val="宋体"/>
        <charset val="134"/>
      </rPr>
      <t>分）</t>
    </r>
  </si>
  <si>
    <r>
      <rPr>
        <sz val="10"/>
        <rFont val="宋体"/>
        <charset val="134"/>
      </rPr>
      <t>立项依据充分性</t>
    </r>
  </si>
  <si>
    <t>考察项目是否符合国家、市及区县的相关发展政策和规划，是否能够支持部门目标的实现，是否有国家、市及区县相关文件或批复作为依据。</t>
  </si>
  <si>
    <r>
      <rPr>
        <sz val="10"/>
        <color rgb="FF000000"/>
        <rFont val="宋体"/>
        <charset val="134"/>
      </rPr>
      <t>①项目符合国家、市及区县的相关发展政策和规划得</t>
    </r>
    <r>
      <rPr>
        <sz val="10"/>
        <color rgb="FF000000"/>
        <rFont val="Times New Roman"/>
        <charset val="134"/>
      </rPr>
      <t>0.5</t>
    </r>
    <r>
      <rPr>
        <sz val="10"/>
        <color rgb="FF000000"/>
        <rFont val="宋体"/>
        <charset val="134"/>
      </rPr>
      <t>分，否则不得分；</t>
    </r>
    <r>
      <rPr>
        <sz val="10"/>
        <color rgb="FF000000"/>
        <rFont val="Times New Roman"/>
        <charset val="134"/>
      </rPr>
      <t xml:space="preserve">
</t>
    </r>
    <r>
      <rPr>
        <sz val="10"/>
        <color rgb="FF000000"/>
        <rFont val="宋体"/>
        <charset val="134"/>
      </rPr>
      <t>②符合相关部门职责得0.5分，否则不得分；
③有国家、市及区县相关文件或批复作为依据得</t>
    </r>
    <r>
      <rPr>
        <sz val="10"/>
        <color rgb="FF000000"/>
        <rFont val="Times New Roman"/>
        <charset val="134"/>
      </rPr>
      <t>0.5</t>
    </r>
    <r>
      <rPr>
        <sz val="10"/>
        <color rgb="FF000000"/>
        <rFont val="宋体"/>
        <charset val="134"/>
      </rPr>
      <t>分，否则不得分。</t>
    </r>
    <r>
      <rPr>
        <sz val="10"/>
        <color rgb="FF000000"/>
        <rFont val="Times New Roman"/>
        <charset val="134"/>
      </rPr>
      <t xml:space="preserve">
</t>
    </r>
  </si>
  <si>
    <r>
      <rPr>
        <sz val="10"/>
        <rFont val="宋体"/>
        <charset val="134"/>
      </rPr>
      <t>立项规范性</t>
    </r>
  </si>
  <si>
    <r>
      <rPr>
        <sz val="10"/>
        <color rgb="FF000000"/>
        <rFont val="宋体"/>
        <charset val="134"/>
      </rPr>
      <t>项目是否按照规定的程序申请立项，项目事前是否经过必要的可行性研究或集体决策等。</t>
    </r>
  </si>
  <si>
    <r>
      <rPr>
        <sz val="10"/>
        <color rgb="FF000000"/>
        <rFont val="宋体"/>
        <charset val="134"/>
      </rPr>
      <t>①项目按照规定的程序申请设立得</t>
    </r>
    <r>
      <rPr>
        <sz val="10"/>
        <color rgb="FF000000"/>
        <rFont val="Times New Roman"/>
        <charset val="134"/>
      </rPr>
      <t>0.8</t>
    </r>
    <r>
      <rPr>
        <sz val="10"/>
        <color rgb="FF000000"/>
        <rFont val="宋体"/>
        <charset val="134"/>
      </rPr>
      <t>分，否则不得分；</t>
    </r>
    <r>
      <rPr>
        <sz val="10"/>
        <color rgb="FF000000"/>
        <rFont val="Times New Roman"/>
        <charset val="134"/>
      </rPr>
      <t xml:space="preserve">
</t>
    </r>
    <r>
      <rPr>
        <sz val="10"/>
        <color rgb="FF000000"/>
        <rFont val="宋体"/>
        <charset val="134"/>
      </rPr>
      <t>②事前已经做过必要的可行性研究、专家论证、风险评估、集体决策等得</t>
    </r>
    <r>
      <rPr>
        <sz val="10"/>
        <color rgb="FF000000"/>
        <rFont val="Times New Roman"/>
        <charset val="134"/>
      </rPr>
      <t>0.7</t>
    </r>
    <r>
      <rPr>
        <sz val="10"/>
        <color rgb="FF000000"/>
        <rFont val="宋体"/>
        <charset val="134"/>
      </rPr>
      <t>分，否则不得分。</t>
    </r>
  </si>
  <si>
    <r>
      <rPr>
        <sz val="10"/>
        <color rgb="FF000000"/>
        <rFont val="宋体"/>
        <charset val="134"/>
      </rPr>
      <t>绩效目标（</t>
    </r>
    <r>
      <rPr>
        <sz val="10"/>
        <color rgb="FF000000"/>
        <rFont val="Times New Roman"/>
        <charset val="134"/>
      </rPr>
      <t>4</t>
    </r>
    <r>
      <rPr>
        <sz val="10"/>
        <color rgb="FF000000"/>
        <rFont val="宋体"/>
        <charset val="134"/>
      </rPr>
      <t>分）</t>
    </r>
  </si>
  <si>
    <t>考察项目所设定的绩效目标是否依据充分，是否符合客观实际，用以反映和考核项目绩效目标与项目实施的相符情况。</t>
  </si>
  <si>
    <r>
      <rPr>
        <sz val="10"/>
        <color rgb="FF000000"/>
        <rFont val="宋体"/>
        <charset val="134"/>
      </rPr>
      <t>①项目是否有绩效目标，是得</t>
    </r>
    <r>
      <rPr>
        <sz val="10"/>
        <color rgb="FF000000"/>
        <rFont val="Times New Roman"/>
        <charset val="134"/>
      </rPr>
      <t>1</t>
    </r>
    <r>
      <rPr>
        <sz val="10"/>
        <color rgb="FF000000"/>
        <rFont val="宋体"/>
        <charset val="134"/>
      </rPr>
      <t>分，否得</t>
    </r>
    <r>
      <rPr>
        <sz val="10"/>
        <color rgb="FF000000"/>
        <rFont val="Times New Roman"/>
        <charset val="134"/>
      </rPr>
      <t>0</t>
    </r>
    <r>
      <rPr>
        <sz val="10"/>
        <color rgb="FF000000"/>
        <rFont val="宋体"/>
        <charset val="134"/>
      </rPr>
      <t>分；</t>
    </r>
    <r>
      <rPr>
        <sz val="10"/>
        <color rgb="FF000000"/>
        <rFont val="Times New Roman"/>
        <charset val="134"/>
      </rPr>
      <t xml:space="preserve">
</t>
    </r>
    <r>
      <rPr>
        <sz val="10"/>
        <color rgb="FF000000"/>
        <rFont val="宋体"/>
        <charset val="134"/>
      </rPr>
      <t>②项目绩效目标与实际工作内容是否具有相关性，是得</t>
    </r>
    <r>
      <rPr>
        <sz val="10"/>
        <color rgb="FF000000"/>
        <rFont val="Times New Roman"/>
        <charset val="134"/>
      </rPr>
      <t>0.5</t>
    </r>
    <r>
      <rPr>
        <sz val="10"/>
        <color rgb="FF000000"/>
        <rFont val="宋体"/>
        <charset val="134"/>
      </rPr>
      <t>分；否得</t>
    </r>
    <r>
      <rPr>
        <sz val="10"/>
        <color rgb="FF000000"/>
        <rFont val="Times New Roman"/>
        <charset val="134"/>
      </rPr>
      <t>0</t>
    </r>
    <r>
      <rPr>
        <sz val="10"/>
        <color rgb="FF000000"/>
        <rFont val="宋体"/>
        <charset val="134"/>
      </rPr>
      <t>分。</t>
    </r>
    <r>
      <rPr>
        <sz val="10"/>
        <color rgb="FF000000"/>
        <rFont val="Times New Roman"/>
        <charset val="134"/>
      </rPr>
      <t xml:space="preserve">
</t>
    </r>
    <r>
      <rPr>
        <sz val="10"/>
        <color rgb="FF000000"/>
        <rFont val="宋体"/>
        <charset val="134"/>
      </rPr>
      <t>③项目预期产出效益和效果符合正常的业绩水平得</t>
    </r>
    <r>
      <rPr>
        <sz val="10"/>
        <color rgb="FF000000"/>
        <rFont val="Times New Roman"/>
        <charset val="134"/>
      </rPr>
      <t>0.5</t>
    </r>
    <r>
      <rPr>
        <sz val="10"/>
        <color rgb="FF000000"/>
        <rFont val="宋体"/>
        <charset val="134"/>
      </rPr>
      <t>分，否则不得分。</t>
    </r>
  </si>
  <si>
    <r>
      <rPr>
        <sz val="10"/>
        <color rgb="FF000000"/>
        <rFont val="宋体"/>
        <charset val="134"/>
      </rPr>
      <t>考察依据绩效目标设定的绩效指标是否清晰、细化、可衡量等，用以反映和考核项目绩效目标的明细化情况。</t>
    </r>
  </si>
  <si>
    <r>
      <rPr>
        <sz val="10"/>
        <color rgb="FF000000"/>
        <rFont val="宋体"/>
        <charset val="134"/>
      </rPr>
      <t>①将项目绩效目标细化分解为具体、清晰的绩效指标得1分，否则不得分；</t>
    </r>
    <r>
      <rPr>
        <sz val="10"/>
        <color rgb="FF000000"/>
        <rFont val="Times New Roman"/>
        <charset val="134"/>
      </rPr>
      <t xml:space="preserve">
</t>
    </r>
    <r>
      <rPr>
        <sz val="10"/>
        <color rgb="FF000000"/>
        <rFont val="宋体"/>
        <charset val="134"/>
      </rPr>
      <t>②指标值是否可衡量，是得</t>
    </r>
    <r>
      <rPr>
        <sz val="10"/>
        <color rgb="FF000000"/>
        <rFont val="Times New Roman"/>
        <charset val="134"/>
      </rPr>
      <t>1</t>
    </r>
    <r>
      <rPr>
        <sz val="10"/>
        <color rgb="FF000000"/>
        <rFont val="宋体"/>
        <charset val="134"/>
      </rPr>
      <t>分，否则不得分。</t>
    </r>
  </si>
  <si>
    <r>
      <rPr>
        <sz val="10"/>
        <color rgb="FF000000"/>
        <rFont val="宋体"/>
        <charset val="134"/>
      </rPr>
      <t>资金投入（</t>
    </r>
    <r>
      <rPr>
        <sz val="10"/>
        <color rgb="FF000000"/>
        <rFont val="Times New Roman"/>
        <charset val="134"/>
      </rPr>
      <t>3</t>
    </r>
    <r>
      <rPr>
        <sz val="10"/>
        <color rgb="FF000000"/>
        <rFont val="宋体"/>
        <charset val="134"/>
      </rPr>
      <t>分）</t>
    </r>
  </si>
  <si>
    <t>预算编制的科学性</t>
  </si>
  <si>
    <r>
      <rPr>
        <sz val="10"/>
        <color rgb="FF000000"/>
        <rFont val="宋体"/>
        <charset val="134"/>
      </rPr>
      <t>项目预算编制是否经过科学论证、测算依据是否充分，是否有明确标准，资金额度与年度目标是否相适应，用以反映和考核项目预算编制的科学性、合理性情况</t>
    </r>
  </si>
  <si>
    <r>
      <rPr>
        <sz val="10"/>
        <color rgb="FF000000"/>
        <rFont val="宋体"/>
        <charset val="134"/>
      </rPr>
      <t>①预算编制是否经过科学论证，预算额度的测算依据是否充分；</t>
    </r>
    <r>
      <rPr>
        <sz val="10"/>
        <color rgb="FF000000"/>
        <rFont val="Times New Roman"/>
        <charset val="134"/>
      </rPr>
      <t xml:space="preserve">
</t>
    </r>
    <r>
      <rPr>
        <sz val="10"/>
        <color rgb="FF000000"/>
        <rFont val="宋体"/>
        <charset val="134"/>
      </rPr>
      <t>②内容与项目内容是否匹配；</t>
    </r>
    <r>
      <rPr>
        <sz val="10"/>
        <color rgb="FF000000"/>
        <rFont val="Times New Roman"/>
        <charset val="134"/>
      </rPr>
      <t xml:space="preserve">
</t>
    </r>
    <r>
      <rPr>
        <sz val="10"/>
        <color rgb="FF000000"/>
        <rFont val="宋体"/>
        <charset val="134"/>
      </rPr>
      <t>③是否按在标准编制；</t>
    </r>
    <r>
      <rPr>
        <sz val="10"/>
        <color rgb="FF000000"/>
        <rFont val="Times New Roman"/>
        <charset val="134"/>
      </rPr>
      <t xml:space="preserve">
</t>
    </r>
    <r>
      <rPr>
        <sz val="10"/>
        <color rgb="FF000000"/>
        <rFont val="宋体"/>
        <charset val="134"/>
      </rPr>
      <t>④预算确定的项目资金量与工作任务是否相匹配。</t>
    </r>
    <r>
      <rPr>
        <sz val="10"/>
        <color rgb="FF000000"/>
        <rFont val="Times New Roman"/>
        <charset val="134"/>
      </rPr>
      <t xml:space="preserve">
</t>
    </r>
    <r>
      <rPr>
        <sz val="10"/>
        <color rgb="FF000000"/>
        <rFont val="宋体"/>
        <charset val="134"/>
      </rPr>
      <t>以上</t>
    </r>
    <r>
      <rPr>
        <sz val="10"/>
        <color rgb="FF000000"/>
        <rFont val="Times New Roman"/>
        <charset val="134"/>
      </rPr>
      <t>4</t>
    </r>
    <r>
      <rPr>
        <sz val="10"/>
        <color rgb="FF000000"/>
        <rFont val="宋体"/>
        <charset val="134"/>
      </rPr>
      <t>项，各</t>
    </r>
    <r>
      <rPr>
        <sz val="10"/>
        <color rgb="FF000000"/>
        <rFont val="Times New Roman"/>
        <charset val="134"/>
      </rPr>
      <t>0.25</t>
    </r>
    <r>
      <rPr>
        <sz val="10"/>
        <color rgb="FF000000"/>
        <rFont val="宋体"/>
        <charset val="134"/>
      </rPr>
      <t>分，是得</t>
    </r>
    <r>
      <rPr>
        <sz val="10"/>
        <color rgb="FF000000"/>
        <rFont val="Times New Roman"/>
        <charset val="134"/>
      </rPr>
      <t>0.25</t>
    </r>
    <r>
      <rPr>
        <sz val="10"/>
        <color rgb="FF000000"/>
        <rFont val="宋体"/>
        <charset val="134"/>
      </rPr>
      <t>分，否不得分。</t>
    </r>
  </si>
  <si>
    <r>
      <rPr>
        <sz val="10"/>
        <color rgb="FF000000"/>
        <rFont val="宋体"/>
        <charset val="134"/>
      </rPr>
      <t>考察实际到位资金与计划投入资金的比率，用以反映和考核资金落实情况对项目实施的总体保障程度。</t>
    </r>
  </si>
  <si>
    <r>
      <rPr>
        <sz val="10"/>
        <color rgb="FF000000"/>
        <rFont val="宋体"/>
        <charset val="134"/>
      </rPr>
      <t>单个项目资金到位率</t>
    </r>
    <r>
      <rPr>
        <sz val="10"/>
        <color rgb="FF000000"/>
        <rFont val="Times New Roman"/>
        <charset val="134"/>
      </rPr>
      <t>=</t>
    </r>
    <r>
      <rPr>
        <sz val="10"/>
        <color rgb="FF000000"/>
        <rFont val="宋体"/>
        <charset val="134"/>
      </rPr>
      <t>（本年实际到位资金</t>
    </r>
    <r>
      <rPr>
        <sz val="10"/>
        <color rgb="FF000000"/>
        <rFont val="Times New Roman"/>
        <charset val="134"/>
      </rPr>
      <t>/</t>
    </r>
    <r>
      <rPr>
        <sz val="10"/>
        <color rgb="FF000000"/>
        <rFont val="宋体"/>
        <charset val="134"/>
      </rPr>
      <t>预算投入资金）</t>
    </r>
    <r>
      <rPr>
        <sz val="10"/>
        <color rgb="FF000000"/>
        <rFont val="Times New Roman"/>
        <charset val="134"/>
      </rPr>
      <t>×100%</t>
    </r>
    <r>
      <rPr>
        <sz val="10"/>
        <color rgb="FF000000"/>
        <rFont val="宋体"/>
        <charset val="134"/>
      </rPr>
      <t>。</t>
    </r>
    <r>
      <rPr>
        <sz val="10"/>
        <color rgb="FF000000"/>
        <rFont val="Times New Roman"/>
        <charset val="134"/>
      </rPr>
      <t xml:space="preserve">
</t>
    </r>
    <r>
      <rPr>
        <sz val="10"/>
        <color rgb="FF000000"/>
        <rFont val="宋体"/>
        <charset val="134"/>
      </rPr>
      <t>单个项目分值</t>
    </r>
    <r>
      <rPr>
        <sz val="10"/>
        <color rgb="FF000000"/>
        <rFont val="Times New Roman"/>
        <charset val="134"/>
      </rPr>
      <t>=2</t>
    </r>
    <r>
      <rPr>
        <sz val="10"/>
        <color rgb="FF000000"/>
        <rFont val="宋体"/>
        <charset val="134"/>
      </rPr>
      <t>分</t>
    </r>
    <r>
      <rPr>
        <sz val="10"/>
        <color rgb="FF000000"/>
        <rFont val="Times New Roman"/>
        <charset val="134"/>
      </rPr>
      <t>*</t>
    </r>
    <r>
      <rPr>
        <sz val="10"/>
        <color rgb="FF000000"/>
        <rFont val="宋体"/>
        <charset val="134"/>
      </rPr>
      <t>资金权重比例；</t>
    </r>
    <r>
      <rPr>
        <sz val="10"/>
        <color rgb="FF000000"/>
        <rFont val="Times New Roman"/>
        <charset val="134"/>
      </rPr>
      <t xml:space="preserve">
</t>
    </r>
    <r>
      <rPr>
        <sz val="10"/>
        <color rgb="FF000000"/>
        <rFont val="宋体"/>
        <charset val="134"/>
      </rPr>
      <t>单个项目资金到位率等于</t>
    </r>
    <r>
      <rPr>
        <sz val="10"/>
        <color rgb="FF000000"/>
        <rFont val="Times New Roman"/>
        <charset val="134"/>
      </rPr>
      <t>100%</t>
    </r>
    <r>
      <rPr>
        <sz val="10"/>
        <color rgb="FF000000"/>
        <rFont val="宋体"/>
        <charset val="134"/>
      </rPr>
      <t>得分，每降低</t>
    </r>
    <r>
      <rPr>
        <sz val="10"/>
        <color rgb="FF000000"/>
        <rFont val="Times New Roman"/>
        <charset val="134"/>
      </rPr>
      <t>5%</t>
    </r>
    <r>
      <rPr>
        <sz val="10"/>
        <color rgb="FF000000"/>
        <rFont val="宋体"/>
        <charset val="134"/>
      </rPr>
      <t>扣</t>
    </r>
    <r>
      <rPr>
        <sz val="10"/>
        <color rgb="FF000000"/>
        <rFont val="Times New Roman"/>
        <charset val="134"/>
      </rPr>
      <t>50%</t>
    </r>
    <r>
      <rPr>
        <sz val="10"/>
        <color rgb="FF000000"/>
        <rFont val="宋体"/>
        <charset val="134"/>
      </rPr>
      <t>相应单个项目分值，扣完为止。</t>
    </r>
  </si>
  <si>
    <r>
      <rPr>
        <sz val="10"/>
        <color rgb="FF000000"/>
        <rFont val="宋体"/>
        <charset val="134"/>
      </rPr>
      <t>过</t>
    </r>
    <r>
      <rPr>
        <sz val="10"/>
        <color rgb="FF000000"/>
        <rFont val="Times New Roman"/>
        <charset val="134"/>
      </rPr>
      <t xml:space="preserve"> </t>
    </r>
    <r>
      <rPr>
        <sz val="10"/>
        <color rgb="FF000000"/>
        <rFont val="宋体"/>
        <charset val="134"/>
      </rPr>
      <t>程</t>
    </r>
    <r>
      <rPr>
        <sz val="10"/>
        <color rgb="FF000000"/>
        <rFont val="Times New Roman"/>
        <charset val="134"/>
      </rPr>
      <t xml:space="preserve">
</t>
    </r>
    <r>
      <rPr>
        <sz val="10"/>
        <color rgb="FF000000"/>
        <rFont val="宋体"/>
        <charset val="134"/>
      </rPr>
      <t>（</t>
    </r>
    <r>
      <rPr>
        <sz val="10"/>
        <color rgb="FF000000"/>
        <rFont val="Times New Roman"/>
        <charset val="134"/>
      </rPr>
      <t>30</t>
    </r>
    <r>
      <rPr>
        <sz val="10"/>
        <color rgb="FF000000"/>
        <rFont val="宋体"/>
        <charset val="134"/>
      </rPr>
      <t>分）</t>
    </r>
  </si>
  <si>
    <r>
      <rPr>
        <sz val="10"/>
        <color rgb="FF000000"/>
        <rFont val="宋体"/>
        <charset val="134"/>
      </rPr>
      <t>制度保障（</t>
    </r>
    <r>
      <rPr>
        <sz val="10"/>
        <color rgb="FF000000"/>
        <rFont val="Times New Roman"/>
        <charset val="134"/>
      </rPr>
      <t>4</t>
    </r>
    <r>
      <rPr>
        <sz val="10"/>
        <color rgb="FF000000"/>
        <rFont val="宋体"/>
        <charset val="134"/>
      </rPr>
      <t>分）</t>
    </r>
  </si>
  <si>
    <r>
      <rPr>
        <sz val="10"/>
        <color rgb="FF000000"/>
        <rFont val="宋体"/>
        <charset val="134"/>
      </rPr>
      <t>管理部门制度</t>
    </r>
  </si>
  <si>
    <r>
      <rPr>
        <sz val="10"/>
        <color rgb="FF000000"/>
        <rFont val="宋体"/>
        <charset val="134"/>
      </rPr>
      <t>考察项目管理单位的业务管理制度是否健全，用以反映和考核业务管理制度对项目顺利实施的保障情况。</t>
    </r>
  </si>
  <si>
    <r>
      <rPr>
        <sz val="10"/>
        <color rgb="FF000000"/>
        <rFont val="宋体"/>
        <charset val="134"/>
      </rPr>
      <t>①项目管理单位已制定或具有相应的业务管理制度得</t>
    </r>
    <r>
      <rPr>
        <sz val="10"/>
        <color rgb="FF000000"/>
        <rFont val="Times New Roman"/>
        <charset val="134"/>
      </rPr>
      <t>1</t>
    </r>
    <r>
      <rPr>
        <sz val="10"/>
        <color rgb="FF000000"/>
        <rFont val="宋体"/>
        <charset val="134"/>
      </rPr>
      <t>分，否则不得分；</t>
    </r>
    <r>
      <rPr>
        <sz val="10"/>
        <color rgb="FF000000"/>
        <rFont val="Times New Roman"/>
        <charset val="134"/>
      </rPr>
      <t xml:space="preserve">
</t>
    </r>
    <r>
      <rPr>
        <sz val="10"/>
        <color rgb="FF000000"/>
        <rFont val="宋体"/>
        <charset val="134"/>
      </rPr>
      <t>②项目管理单位业务管理制度合法、合规、完整得</t>
    </r>
    <r>
      <rPr>
        <sz val="10"/>
        <color rgb="FF000000"/>
        <rFont val="Times New Roman"/>
        <charset val="134"/>
      </rPr>
      <t>1</t>
    </r>
    <r>
      <rPr>
        <sz val="10"/>
        <color rgb="FF000000"/>
        <rFont val="宋体"/>
        <charset val="134"/>
      </rPr>
      <t>分，否则不得分。</t>
    </r>
  </si>
  <si>
    <r>
      <rPr>
        <sz val="10"/>
        <color theme="1"/>
        <rFont val="宋体"/>
        <charset val="134"/>
      </rPr>
      <t>承储单位制度</t>
    </r>
  </si>
  <si>
    <r>
      <rPr>
        <sz val="10"/>
        <color rgb="FF000000"/>
        <rFont val="宋体"/>
        <charset val="134"/>
      </rPr>
      <t>考察项目实施单位的业务管理制度是否健全，用以反映和考核业务管理制度对项目顺利实施的保障情况。</t>
    </r>
  </si>
  <si>
    <r>
      <rPr>
        <sz val="10"/>
        <color rgb="FF000000"/>
        <rFont val="宋体"/>
        <charset val="134"/>
      </rPr>
      <t>①承储单位已制定或具有相应的业务管理制度得</t>
    </r>
    <r>
      <rPr>
        <sz val="10"/>
        <color rgb="FF000000"/>
        <rFont val="Times New Roman"/>
        <charset val="134"/>
      </rPr>
      <t>1</t>
    </r>
    <r>
      <rPr>
        <sz val="10"/>
        <color rgb="FF000000"/>
        <rFont val="宋体"/>
        <charset val="134"/>
      </rPr>
      <t>分，否则不得分；</t>
    </r>
    <r>
      <rPr>
        <sz val="10"/>
        <color rgb="FF000000"/>
        <rFont val="Times New Roman"/>
        <charset val="134"/>
      </rPr>
      <t xml:space="preserve">
</t>
    </r>
    <r>
      <rPr>
        <sz val="10"/>
        <color rgb="FF000000"/>
        <rFont val="宋体"/>
        <charset val="134"/>
      </rPr>
      <t>②承储单位业务管理制度合法、合规、完整得</t>
    </r>
    <r>
      <rPr>
        <sz val="10"/>
        <color rgb="FF000000"/>
        <rFont val="Times New Roman"/>
        <charset val="134"/>
      </rPr>
      <t>1</t>
    </r>
    <r>
      <rPr>
        <sz val="10"/>
        <color rgb="FF000000"/>
        <rFont val="宋体"/>
        <charset val="134"/>
      </rPr>
      <t>分，否则不得分。</t>
    </r>
  </si>
  <si>
    <r>
      <rPr>
        <sz val="10"/>
        <color rgb="FF000000"/>
        <rFont val="宋体"/>
        <charset val="134"/>
      </rPr>
      <t>过</t>
    </r>
    <r>
      <rPr>
        <sz val="10"/>
        <color rgb="FF000000"/>
        <rFont val="Times New Roman"/>
        <charset val="134"/>
      </rPr>
      <t xml:space="preserve">  </t>
    </r>
    <r>
      <rPr>
        <sz val="10"/>
        <color rgb="FF000000"/>
        <rFont val="宋体"/>
        <charset val="134"/>
      </rPr>
      <t>程（</t>
    </r>
    <r>
      <rPr>
        <sz val="10"/>
        <color rgb="FF000000"/>
        <rFont val="Times New Roman"/>
        <charset val="134"/>
      </rPr>
      <t>30</t>
    </r>
    <r>
      <rPr>
        <sz val="10"/>
        <color rgb="FF000000"/>
        <rFont val="宋体"/>
        <charset val="134"/>
      </rPr>
      <t>分）</t>
    </r>
  </si>
  <si>
    <r>
      <rPr>
        <sz val="10"/>
        <color rgb="FF000000"/>
        <rFont val="宋体"/>
        <charset val="134"/>
      </rPr>
      <t>业务管理</t>
    </r>
    <r>
      <rPr>
        <sz val="10"/>
        <color rgb="FF000000"/>
        <rFont val="Times New Roman"/>
        <charset val="134"/>
      </rPr>
      <t>(20</t>
    </r>
    <r>
      <rPr>
        <sz val="10"/>
        <color rgb="FF000000"/>
        <rFont val="宋体"/>
        <charset val="134"/>
      </rPr>
      <t>分）</t>
    </r>
  </si>
  <si>
    <r>
      <rPr>
        <sz val="10"/>
        <color rgb="FF000000"/>
        <rFont val="宋体"/>
        <charset val="134"/>
      </rPr>
      <t>承储单位资质</t>
    </r>
  </si>
  <si>
    <t>考察项目选择的承储单位资质是否符合国家、市区相关文件规定的仓储设备、检测仪器、技术人员、经营情况等条件，用以反映和考核承储单位在规模、技术、设备、人力、诚信、经营能力等方面对项目实施的保障情况。</t>
  </si>
  <si>
    <r>
      <rPr>
        <sz val="10"/>
        <color rgb="FF000000"/>
        <rFont val="宋体"/>
        <charset val="134"/>
      </rPr>
      <t>承储单位是否符合国家、市区相关文件规定的仓储设备、检测仪器、技术人员、经营情况等条件得</t>
    </r>
    <r>
      <rPr>
        <sz val="10"/>
        <color rgb="FF000000"/>
        <rFont val="Times New Roman"/>
        <charset val="134"/>
      </rPr>
      <t>3</t>
    </r>
    <r>
      <rPr>
        <sz val="10"/>
        <color rgb="FF000000"/>
        <rFont val="宋体"/>
        <charset val="134"/>
      </rPr>
      <t>分，否则不得分。</t>
    </r>
  </si>
  <si>
    <r>
      <rPr>
        <sz val="10"/>
        <color rgb="FF000000"/>
        <rFont val="宋体"/>
        <charset val="134"/>
      </rPr>
      <t>合同管理</t>
    </r>
  </si>
  <si>
    <r>
      <rPr>
        <sz val="10"/>
        <color rgb="FF000000"/>
        <rFont val="宋体"/>
        <charset val="134"/>
      </rPr>
      <t>考察管理部门是否与承储单位</t>
    </r>
    <r>
      <rPr>
        <sz val="10"/>
        <color rgb="FF000000"/>
        <rFont val="Times New Roman"/>
        <charset val="134"/>
      </rPr>
      <t xml:space="preserve"> </t>
    </r>
    <r>
      <rPr>
        <sz val="10"/>
        <color rgb="FF000000"/>
        <rFont val="宋体"/>
        <charset val="134"/>
      </rPr>
      <t>签订了合同，明确双方权利和义务，用于反映和考核管理部门与承储单位在契约方面对项目实施的保障程度。</t>
    </r>
  </si>
  <si>
    <t>管理部门与相关承储（服务）单位均签订了合同的，并明确双方权利、义务的，得满分；有一家未签订合同的或虽签订合同，但责权利不明的，扣相应权重分值。</t>
  </si>
  <si>
    <r>
      <rPr>
        <sz val="10"/>
        <color rgb="FF000000"/>
        <rFont val="宋体"/>
        <charset val="134"/>
      </rPr>
      <t>在库管理</t>
    </r>
  </si>
  <si>
    <r>
      <rPr>
        <sz val="10"/>
        <color rgb="FF000000"/>
        <rFont val="宋体"/>
        <charset val="134"/>
      </rPr>
      <t>考察承储单位是否实行专库储存、专人管理、专用标识、堆码规范、专账记录的，是否定期检查仓储情况时处理发现问题并记录在册的，是否定期质检，用以反映和考核承储单位对储存安全的保障情况。</t>
    </r>
  </si>
  <si>
    <r>
      <rPr>
        <sz val="10"/>
        <color rgb="FF000000"/>
        <rFont val="宋体"/>
        <charset val="134"/>
      </rPr>
      <t>①区储粮粮项目分值</t>
    </r>
    <r>
      <rPr>
        <sz val="10"/>
        <color rgb="FF000000"/>
        <rFont val="Times New Roman"/>
        <charset val="134"/>
      </rPr>
      <t>1.67</t>
    </r>
    <r>
      <rPr>
        <sz val="10"/>
        <color rgb="FF000000"/>
        <rFont val="宋体"/>
        <charset val="134"/>
      </rPr>
      <t>分，实行专库储存、专人管理、专用标识、堆码规范、专账记录、日常查库、定期质检，各项均分，是得分，否则不得分；</t>
    </r>
    <r>
      <rPr>
        <sz val="10"/>
        <color rgb="FF000000"/>
        <rFont val="Times New Roman"/>
        <charset val="134"/>
      </rPr>
      <t xml:space="preserve">
</t>
    </r>
    <r>
      <rPr>
        <sz val="10"/>
        <color rgb="FF000000"/>
        <rFont val="宋体"/>
        <charset val="134"/>
      </rPr>
      <t>②区成品粮项目分值</t>
    </r>
    <r>
      <rPr>
        <sz val="10"/>
        <color rgb="FF000000"/>
        <rFont val="Times New Roman"/>
        <charset val="134"/>
      </rPr>
      <t>1.66</t>
    </r>
    <r>
      <rPr>
        <sz val="10"/>
        <color rgb="FF000000"/>
        <rFont val="宋体"/>
        <charset val="134"/>
      </rPr>
      <t>分，实行专库储存、专人管理、专用标识、设堆垛牌、悬挂分垛账、分品种规格堆垛、堆垛间距、堆垛高度、堆垛整齐牢固、建成品粮储备库存专账，各项均分，是得分，否则不得分；</t>
    </r>
    <r>
      <rPr>
        <sz val="10"/>
        <color rgb="FF000000"/>
        <rFont val="Times New Roman"/>
        <charset val="134"/>
      </rPr>
      <t xml:space="preserve">
</t>
    </r>
    <r>
      <rPr>
        <sz val="10"/>
        <color rgb="FF000000"/>
        <rFont val="宋体"/>
        <charset val="134"/>
      </rPr>
      <t>③区猪肉储备项目分值</t>
    </r>
    <r>
      <rPr>
        <sz val="10"/>
        <color rgb="FF000000"/>
        <rFont val="Times New Roman"/>
        <charset val="134"/>
      </rPr>
      <t>1.67</t>
    </r>
    <r>
      <rPr>
        <sz val="10"/>
        <color rgb="FF000000"/>
        <rFont val="宋体"/>
        <charset val="134"/>
      </rPr>
      <t>分，实行专库储存、专人管理、专用标识、堆码规范、专账记录、储存温度、日常查库，各项均分，是得分，否则不得分。</t>
    </r>
  </si>
  <si>
    <r>
      <rPr>
        <sz val="10"/>
        <color rgb="FF000000"/>
        <rFont val="宋体"/>
        <charset val="134"/>
      </rPr>
      <t>轮换情况</t>
    </r>
  </si>
  <si>
    <t>考察承储单位是否制定了符合规定的轮换计划，并按规定报批和执行了轮换计划，用以反映和考核承储单位对承储物资品质的保障情况。</t>
  </si>
  <si>
    <t>承储单位制定了轮换计划，且符合国家、市区相关文件规定的均衡轮换计划的，并获项目管理部门批复的，且承储单位按既定的轮换计划实施了承储物资轮库的得满分，否则不得分。</t>
  </si>
  <si>
    <r>
      <rPr>
        <sz val="10"/>
        <color rgb="FF000000"/>
        <rFont val="宋体"/>
        <charset val="134"/>
      </rPr>
      <t>储备动用</t>
    </r>
  </si>
  <si>
    <r>
      <rPr>
        <sz val="10"/>
        <color rgb="FF000000"/>
        <rFont val="宋体"/>
        <charset val="134"/>
      </rPr>
      <t>考察承储物资动用是否在规定情况下动用，是否按规定程序报批，用以反映和考核储备粮食（猪肉）动用的合规性。</t>
    </r>
  </si>
  <si>
    <r>
      <rPr>
        <sz val="10"/>
        <color rgb="FF000000"/>
        <rFont val="宋体"/>
        <charset val="134"/>
      </rPr>
      <t>①承储物资动用符合国家、市区文件规定的情况，是得</t>
    </r>
    <r>
      <rPr>
        <sz val="10"/>
        <color rgb="FF000000"/>
        <rFont val="Times New Roman"/>
        <charset val="134"/>
      </rPr>
      <t>1.5</t>
    </r>
    <r>
      <rPr>
        <sz val="10"/>
        <color rgb="FF000000"/>
        <rFont val="宋体"/>
        <charset val="134"/>
      </rPr>
      <t>分，否则不得分；</t>
    </r>
    <r>
      <rPr>
        <sz val="10"/>
        <color rgb="FF000000"/>
        <rFont val="Times New Roman"/>
        <charset val="134"/>
      </rPr>
      <t xml:space="preserve">
</t>
    </r>
    <r>
      <rPr>
        <sz val="10"/>
        <color rgb="FF000000"/>
        <rFont val="宋体"/>
        <charset val="134"/>
      </rPr>
      <t>②承储物资动用按规定程序报批的，是得</t>
    </r>
    <r>
      <rPr>
        <sz val="10"/>
        <color rgb="FF000000"/>
        <rFont val="Times New Roman"/>
        <charset val="134"/>
      </rPr>
      <t>1.5</t>
    </r>
    <r>
      <rPr>
        <sz val="10"/>
        <color rgb="FF000000"/>
        <rFont val="宋体"/>
        <charset val="134"/>
      </rPr>
      <t>分，否则不得分。</t>
    </r>
  </si>
  <si>
    <r>
      <rPr>
        <sz val="10"/>
        <color rgb="FF000000"/>
        <rFont val="宋体"/>
        <charset val="134"/>
      </rPr>
      <t>监督情况</t>
    </r>
  </si>
  <si>
    <r>
      <rPr>
        <sz val="10"/>
        <color rgb="FF000000"/>
        <rFont val="宋体"/>
        <charset val="134"/>
      </rPr>
      <t>考察相关项目管理部门是否定期检查，发现问题是否督促承储单位进行整改，用以反映和考核项目监督机制对项目实施的保障情况。</t>
    </r>
  </si>
  <si>
    <r>
      <rPr>
        <sz val="10"/>
        <color rgb="FF000000"/>
        <rFont val="宋体"/>
        <charset val="134"/>
      </rPr>
      <t>①相关项目管理部门定期检查的并留痕的，得</t>
    </r>
    <r>
      <rPr>
        <sz val="10"/>
        <color rgb="FF000000"/>
        <rFont val="Times New Roman"/>
        <charset val="134"/>
      </rPr>
      <t>1.5</t>
    </r>
    <r>
      <rPr>
        <sz val="10"/>
        <color rgb="FF000000"/>
        <rFont val="宋体"/>
        <charset val="134"/>
      </rPr>
      <t>分，否则不得分；</t>
    </r>
    <r>
      <rPr>
        <sz val="10"/>
        <color rgb="FF000000"/>
        <rFont val="Times New Roman"/>
        <charset val="134"/>
      </rPr>
      <t xml:space="preserve">
</t>
    </r>
    <r>
      <rPr>
        <sz val="10"/>
        <color rgb="FF000000"/>
        <rFont val="宋体"/>
        <charset val="134"/>
      </rPr>
      <t>②发现问题并督促承储单位进行整改并留痕的得</t>
    </r>
    <r>
      <rPr>
        <sz val="10"/>
        <color rgb="FF000000"/>
        <rFont val="Times New Roman"/>
        <charset val="134"/>
      </rPr>
      <t>1.5</t>
    </r>
    <r>
      <rPr>
        <sz val="10"/>
        <color rgb="FF000000"/>
        <rFont val="宋体"/>
        <charset val="134"/>
      </rPr>
      <t>分，否则不得分。</t>
    </r>
  </si>
  <si>
    <r>
      <rPr>
        <sz val="10"/>
        <color rgb="FF000000"/>
        <rFont val="宋体"/>
        <charset val="134"/>
      </rPr>
      <t>资金管理（</t>
    </r>
    <r>
      <rPr>
        <sz val="10"/>
        <color rgb="FF000000"/>
        <rFont val="Times New Roman"/>
        <charset val="134"/>
      </rPr>
      <t>6</t>
    </r>
    <r>
      <rPr>
        <sz val="10"/>
        <color rgb="FF000000"/>
        <rFont val="宋体"/>
        <charset val="134"/>
      </rPr>
      <t>分）</t>
    </r>
  </si>
  <si>
    <r>
      <rPr>
        <sz val="10"/>
        <color rgb="FF000000"/>
        <rFont val="宋体"/>
        <charset val="134"/>
      </rPr>
      <t>管理部门资金使用</t>
    </r>
  </si>
  <si>
    <r>
      <rPr>
        <sz val="10"/>
        <color rgb="FF000000"/>
        <rFont val="宋体"/>
        <charset val="134"/>
      </rPr>
      <t>考察项目管理部门资金使用是否符合相关法律、法规、财务管理制度规定，用以反映和考核管理部门项目资金的规范情况。</t>
    </r>
  </si>
  <si>
    <r>
      <rPr>
        <sz val="10"/>
        <color rgb="FF000000"/>
        <rFont val="宋体"/>
        <charset val="134"/>
      </rPr>
      <t>①存在超范围、超标准等违规发放补贴，补贴发放程序不规范，会计凭证附件及档案不完整规范的，发现一次扣</t>
    </r>
    <r>
      <rPr>
        <sz val="10"/>
        <color rgb="FF000000"/>
        <rFont val="Times New Roman"/>
        <charset val="134"/>
      </rPr>
      <t>0.5</t>
    </r>
    <r>
      <rPr>
        <sz val="10"/>
        <color rgb="FF000000"/>
        <rFont val="宋体"/>
        <charset val="134"/>
      </rPr>
      <t>分，扣完为止；</t>
    </r>
    <r>
      <rPr>
        <sz val="10"/>
        <color rgb="FF000000"/>
        <rFont val="Times New Roman"/>
        <charset val="134"/>
      </rPr>
      <t xml:space="preserve">
</t>
    </r>
    <r>
      <rPr>
        <sz val="10"/>
        <color rgb="FF000000"/>
        <rFont val="宋体"/>
        <charset val="134"/>
      </rPr>
      <t>②存在截留、挤占、挪用、虚列支出等情况，扣相应子项目分配分值。</t>
    </r>
  </si>
  <si>
    <r>
      <rPr>
        <sz val="10"/>
        <color rgb="FF000000"/>
        <rFont val="宋体"/>
        <charset val="134"/>
      </rPr>
      <t>承储单位资金使用</t>
    </r>
  </si>
  <si>
    <r>
      <rPr>
        <sz val="10"/>
        <color rgb="FF000000"/>
        <rFont val="宋体"/>
        <charset val="134"/>
      </rPr>
      <t>考察承储单位资金使用是否符合相关法律、法规、财务管理制度规定，用以反映和考核承储单位项目资金的规范情况。</t>
    </r>
  </si>
  <si>
    <r>
      <rPr>
        <sz val="10"/>
        <color rgb="FF000000"/>
        <rFont val="宋体"/>
        <charset val="134"/>
      </rPr>
      <t>①专账核算的，是得</t>
    </r>
    <r>
      <rPr>
        <sz val="10"/>
        <color rgb="FF000000"/>
        <rFont val="Times New Roman"/>
        <charset val="134"/>
      </rPr>
      <t>1</t>
    </r>
    <r>
      <rPr>
        <sz val="10"/>
        <color rgb="FF000000"/>
        <rFont val="宋体"/>
        <charset val="134"/>
      </rPr>
      <t>分，否则不得分；</t>
    </r>
    <r>
      <rPr>
        <sz val="10"/>
        <color rgb="FF000000"/>
        <rFont val="Times New Roman"/>
        <charset val="134"/>
      </rPr>
      <t xml:space="preserve">
</t>
    </r>
    <r>
      <rPr>
        <sz val="10"/>
        <color rgb="FF000000"/>
        <rFont val="宋体"/>
        <charset val="134"/>
      </rPr>
      <t>②资金使用范围符合规定的，得</t>
    </r>
    <r>
      <rPr>
        <sz val="10"/>
        <color rgb="FF000000"/>
        <rFont val="Times New Roman"/>
        <charset val="134"/>
      </rPr>
      <t>1</t>
    </r>
    <r>
      <rPr>
        <sz val="10"/>
        <color rgb="FF000000"/>
        <rFont val="宋体"/>
        <charset val="134"/>
      </rPr>
      <t>分，否则不得分；</t>
    </r>
    <r>
      <rPr>
        <sz val="10"/>
        <color rgb="FF000000"/>
        <rFont val="Times New Roman"/>
        <charset val="134"/>
      </rPr>
      <t xml:space="preserve">
</t>
    </r>
    <r>
      <rPr>
        <sz val="10"/>
        <color rgb="FF000000"/>
        <rFont val="宋体"/>
        <charset val="134"/>
      </rPr>
      <t>③资金使用审核审批程序不规范（满分</t>
    </r>
    <r>
      <rPr>
        <sz val="10"/>
        <color rgb="FF000000"/>
        <rFont val="Times New Roman"/>
        <charset val="134"/>
      </rPr>
      <t>1</t>
    </r>
    <r>
      <rPr>
        <sz val="10"/>
        <color rgb="FF000000"/>
        <rFont val="宋体"/>
        <charset val="134"/>
      </rPr>
      <t>分），会计凭证附件及档案不完整规范的，每发现一处扣</t>
    </r>
    <r>
      <rPr>
        <sz val="10"/>
        <color rgb="FF000000"/>
        <rFont val="Times New Roman"/>
        <charset val="134"/>
      </rPr>
      <t>0.2</t>
    </r>
    <r>
      <rPr>
        <sz val="10"/>
        <color rgb="FF000000"/>
        <rFont val="宋体"/>
        <charset val="134"/>
      </rPr>
      <t>分，扣完为止。</t>
    </r>
  </si>
  <si>
    <r>
      <rPr>
        <sz val="10"/>
        <color rgb="FF000000"/>
        <rFont val="宋体"/>
        <charset val="134"/>
      </rPr>
      <t>产</t>
    </r>
    <r>
      <rPr>
        <sz val="10"/>
        <color rgb="FF000000"/>
        <rFont val="Times New Roman"/>
        <charset val="134"/>
      </rPr>
      <t xml:space="preserve">   </t>
    </r>
    <r>
      <rPr>
        <sz val="10"/>
        <color rgb="FF000000"/>
        <rFont val="宋体"/>
        <charset val="134"/>
      </rPr>
      <t>出（</t>
    </r>
    <r>
      <rPr>
        <sz val="10"/>
        <color rgb="FF000000"/>
        <rFont val="Times New Roman"/>
        <charset val="134"/>
      </rPr>
      <t>30</t>
    </r>
    <r>
      <rPr>
        <sz val="10"/>
        <color rgb="FF000000"/>
        <rFont val="宋体"/>
        <charset val="134"/>
      </rPr>
      <t>分）</t>
    </r>
  </si>
  <si>
    <r>
      <rPr>
        <sz val="10"/>
        <color rgb="FF000000"/>
        <rFont val="宋体"/>
        <charset val="134"/>
      </rPr>
      <t>储备完成率</t>
    </r>
  </si>
  <si>
    <r>
      <rPr>
        <sz val="10"/>
        <color rgb="FF000000"/>
        <rFont val="宋体"/>
        <charset val="134"/>
      </rPr>
      <t>考察承储单位储备粮食和猪肉数量的完成率，用以反映和考核储备完成程度。承储单位储备完成率</t>
    </r>
    <r>
      <rPr>
        <sz val="10"/>
        <color rgb="FF000000"/>
        <rFont val="Times New Roman"/>
        <charset val="134"/>
      </rPr>
      <t>=</t>
    </r>
    <r>
      <rPr>
        <sz val="10"/>
        <color rgb="FF000000"/>
        <rFont val="宋体"/>
        <charset val="134"/>
      </rPr>
      <t>（本年实际储备数量</t>
    </r>
    <r>
      <rPr>
        <sz val="10"/>
        <color rgb="FF000000"/>
        <rFont val="Times New Roman"/>
        <charset val="134"/>
      </rPr>
      <t>/</t>
    </r>
    <r>
      <rPr>
        <sz val="10"/>
        <color rgb="FF000000"/>
        <rFont val="宋体"/>
        <charset val="134"/>
      </rPr>
      <t>合同或计划数量）</t>
    </r>
    <r>
      <rPr>
        <sz val="10"/>
        <color rgb="FF000000"/>
        <rFont val="Times New Roman"/>
        <charset val="134"/>
      </rPr>
      <t>×100%</t>
    </r>
    <r>
      <rPr>
        <sz val="10"/>
        <color rgb="FF000000"/>
        <rFont val="宋体"/>
        <charset val="134"/>
      </rPr>
      <t>。</t>
    </r>
  </si>
  <si>
    <r>
      <rPr>
        <sz val="10"/>
        <color rgb="FF000000"/>
        <rFont val="宋体"/>
        <charset val="134"/>
      </rPr>
      <t>单个承储单位储备完成率</t>
    </r>
    <r>
      <rPr>
        <sz val="10"/>
        <color rgb="FF000000"/>
        <rFont val="Times New Roman"/>
        <charset val="134"/>
      </rPr>
      <t>=</t>
    </r>
    <r>
      <rPr>
        <sz val="10"/>
        <color rgb="FF000000"/>
        <rFont val="宋体"/>
        <charset val="134"/>
      </rPr>
      <t>（本年实际储备数量</t>
    </r>
    <r>
      <rPr>
        <sz val="10"/>
        <color rgb="FF000000"/>
        <rFont val="Times New Roman"/>
        <charset val="134"/>
      </rPr>
      <t>/</t>
    </r>
    <r>
      <rPr>
        <sz val="10"/>
        <color rgb="FF000000"/>
        <rFont val="宋体"/>
        <charset val="134"/>
      </rPr>
      <t>合同或计划数量）</t>
    </r>
    <r>
      <rPr>
        <sz val="10"/>
        <color rgb="FF000000"/>
        <rFont val="Times New Roman"/>
        <charset val="134"/>
      </rPr>
      <t>×100%</t>
    </r>
    <r>
      <rPr>
        <sz val="10"/>
        <color rgb="FF000000"/>
        <rFont val="宋体"/>
        <charset val="134"/>
      </rPr>
      <t>；</t>
    </r>
    <r>
      <rPr>
        <sz val="10"/>
        <color rgb="FF000000"/>
        <rFont val="Times New Roman"/>
        <charset val="134"/>
      </rPr>
      <t xml:space="preserve">
</t>
    </r>
    <r>
      <rPr>
        <sz val="10"/>
        <color rgb="FF000000"/>
        <rFont val="宋体"/>
        <charset val="134"/>
      </rPr>
      <t>储备完成率完成率等于</t>
    </r>
    <r>
      <rPr>
        <sz val="10"/>
        <color rgb="FF000000"/>
        <rFont val="Times New Roman"/>
        <charset val="134"/>
      </rPr>
      <t>100%</t>
    </r>
    <r>
      <rPr>
        <sz val="10"/>
        <color rgb="FF000000"/>
        <rFont val="宋体"/>
        <charset val="134"/>
      </rPr>
      <t>得相应权重的满分，否则不得分。</t>
    </r>
  </si>
  <si>
    <r>
      <rPr>
        <sz val="10"/>
        <color rgb="FF000000"/>
        <rFont val="宋体"/>
        <charset val="134"/>
      </rPr>
      <t>时效指标（</t>
    </r>
    <r>
      <rPr>
        <sz val="10"/>
        <color rgb="FF000000"/>
        <rFont val="Times New Roman"/>
        <charset val="134"/>
      </rPr>
      <t>10</t>
    </r>
    <r>
      <rPr>
        <sz val="10"/>
        <color rgb="FF000000"/>
        <rFont val="宋体"/>
        <charset val="134"/>
      </rPr>
      <t>分）</t>
    </r>
  </si>
  <si>
    <r>
      <rPr>
        <sz val="10"/>
        <color rgb="FF000000"/>
        <rFont val="宋体"/>
        <charset val="134"/>
      </rPr>
      <t>考察相关承储单位在规定时限内完成储备任务的，相关服务单位是否在规定时限内完成服务内容。完成及时率</t>
    </r>
    <r>
      <rPr>
        <sz val="10"/>
        <color rgb="FF000000"/>
        <rFont val="Times New Roman"/>
        <charset val="134"/>
      </rPr>
      <t>=</t>
    </r>
    <r>
      <rPr>
        <sz val="10"/>
        <color rgb="FF000000"/>
        <rFont val="宋体"/>
        <charset val="134"/>
      </rPr>
      <t>在规定时限完成储存数量</t>
    </r>
    <r>
      <rPr>
        <sz val="10"/>
        <color rgb="FF000000"/>
        <rFont val="Times New Roman"/>
        <charset val="134"/>
      </rPr>
      <t>/</t>
    </r>
    <r>
      <rPr>
        <sz val="10"/>
        <color rgb="FF000000"/>
        <rFont val="宋体"/>
        <charset val="134"/>
      </rPr>
      <t>应储存数量</t>
    </r>
    <r>
      <rPr>
        <sz val="10"/>
        <color rgb="FF000000"/>
        <rFont val="Times New Roman"/>
        <charset val="134"/>
      </rPr>
      <t>*100%</t>
    </r>
    <r>
      <rPr>
        <sz val="10"/>
        <color rgb="FF000000"/>
        <rFont val="宋体"/>
        <charset val="134"/>
      </rPr>
      <t>。</t>
    </r>
  </si>
  <si>
    <r>
      <rPr>
        <sz val="10"/>
        <color rgb="FF000000"/>
        <rFont val="宋体"/>
        <charset val="134"/>
      </rPr>
      <t>相关承储（服务）单位在规定时限内完成储备（服务）的，得满分，未在规定时限完成的，完成及时率在</t>
    </r>
    <r>
      <rPr>
        <sz val="10"/>
        <color rgb="FF000000"/>
        <rFont val="Times New Roman"/>
        <charset val="134"/>
      </rPr>
      <t>90%~100%</t>
    </r>
    <r>
      <rPr>
        <sz val="10"/>
        <color rgb="FF000000"/>
        <rFont val="宋体"/>
        <charset val="134"/>
      </rPr>
      <t>，得权重分值的</t>
    </r>
    <r>
      <rPr>
        <sz val="10"/>
        <color rgb="FF000000"/>
        <rFont val="Times New Roman"/>
        <charset val="134"/>
      </rPr>
      <t>50%</t>
    </r>
    <r>
      <rPr>
        <sz val="10"/>
        <color rgb="FF000000"/>
        <rFont val="宋体"/>
        <charset val="134"/>
      </rPr>
      <t>，完成及时率低于</t>
    </r>
    <r>
      <rPr>
        <sz val="10"/>
        <color rgb="FF000000"/>
        <rFont val="Times New Roman"/>
        <charset val="134"/>
      </rPr>
      <t>90%</t>
    </r>
    <r>
      <rPr>
        <sz val="10"/>
        <color rgb="FF000000"/>
        <rFont val="宋体"/>
        <charset val="134"/>
      </rPr>
      <t>，不得分。</t>
    </r>
  </si>
  <si>
    <r>
      <rPr>
        <sz val="10"/>
        <color theme="1"/>
        <rFont val="Times New Roman"/>
        <charset val="134"/>
      </rPr>
      <t>2021</t>
    </r>
    <r>
      <rPr>
        <sz val="10"/>
        <color theme="1"/>
        <rFont val="宋体"/>
        <charset val="134"/>
      </rPr>
      <t>年在库粮食分别在</t>
    </r>
    <r>
      <rPr>
        <sz val="10"/>
        <color theme="1"/>
        <rFont val="Times New Roman"/>
        <charset val="134"/>
      </rPr>
      <t>2018</t>
    </r>
    <r>
      <rPr>
        <sz val="10"/>
        <color theme="1"/>
        <rFont val="宋体"/>
        <charset val="134"/>
      </rPr>
      <t>年</t>
    </r>
    <r>
      <rPr>
        <sz val="10"/>
        <color theme="1"/>
        <rFont val="Times New Roman"/>
        <charset val="134"/>
      </rPr>
      <t>8</t>
    </r>
    <r>
      <rPr>
        <sz val="10"/>
        <color theme="1"/>
        <rFont val="宋体"/>
        <charset val="134"/>
      </rPr>
      <t>月</t>
    </r>
    <r>
      <rPr>
        <sz val="10"/>
        <color theme="1"/>
        <rFont val="Times New Roman"/>
        <charset val="134"/>
      </rPr>
      <t>27</t>
    </r>
    <r>
      <rPr>
        <sz val="10"/>
        <color theme="1"/>
        <rFont val="宋体"/>
        <charset val="134"/>
      </rPr>
      <t>日</t>
    </r>
    <r>
      <rPr>
        <sz val="10"/>
        <color theme="1"/>
        <rFont val="Times New Roman"/>
        <charset val="134"/>
      </rPr>
      <t>-2019</t>
    </r>
    <r>
      <rPr>
        <sz val="10"/>
        <color theme="1"/>
        <rFont val="宋体"/>
        <charset val="134"/>
      </rPr>
      <t>年</t>
    </r>
    <r>
      <rPr>
        <sz val="10"/>
        <color theme="1"/>
        <rFont val="Times New Roman"/>
        <charset val="134"/>
      </rPr>
      <t>3</t>
    </r>
    <r>
      <rPr>
        <sz val="10"/>
        <color theme="1"/>
        <rFont val="宋体"/>
        <charset val="134"/>
      </rPr>
      <t>月</t>
    </r>
    <r>
      <rPr>
        <sz val="10"/>
        <color theme="1"/>
        <rFont val="Times New Roman"/>
        <charset val="134"/>
      </rPr>
      <t>1</t>
    </r>
    <r>
      <rPr>
        <sz val="10"/>
        <color theme="1"/>
        <rFont val="宋体"/>
        <charset val="134"/>
      </rPr>
      <t>日、</t>
    </r>
    <r>
      <rPr>
        <sz val="10"/>
        <color theme="1"/>
        <rFont val="Times New Roman"/>
        <charset val="134"/>
      </rPr>
      <t>2020</t>
    </r>
    <r>
      <rPr>
        <sz val="10"/>
        <color theme="1"/>
        <rFont val="宋体"/>
        <charset val="134"/>
      </rPr>
      <t>年</t>
    </r>
    <r>
      <rPr>
        <sz val="10"/>
        <color theme="1"/>
        <rFont val="Times New Roman"/>
        <charset val="134"/>
      </rPr>
      <t>6</t>
    </r>
    <r>
      <rPr>
        <sz val="10"/>
        <color theme="1"/>
        <rFont val="宋体"/>
        <charset val="134"/>
      </rPr>
      <t>月</t>
    </r>
    <r>
      <rPr>
        <sz val="10"/>
        <color theme="1"/>
        <rFont val="Times New Roman"/>
        <charset val="134"/>
      </rPr>
      <t>22-8</t>
    </r>
    <r>
      <rPr>
        <sz val="10"/>
        <color theme="1"/>
        <rFont val="宋体"/>
        <charset val="134"/>
      </rPr>
      <t>月</t>
    </r>
    <r>
      <rPr>
        <sz val="10"/>
        <color theme="1"/>
        <rFont val="Times New Roman"/>
        <charset val="134"/>
      </rPr>
      <t>7</t>
    </r>
    <r>
      <rPr>
        <sz val="10"/>
        <color theme="1"/>
        <rFont val="宋体"/>
        <charset val="134"/>
      </rPr>
      <t>日、</t>
    </r>
    <r>
      <rPr>
        <sz val="10"/>
        <color theme="1"/>
        <rFont val="Times New Roman"/>
        <charset val="134"/>
      </rPr>
      <t>2021</t>
    </r>
    <r>
      <rPr>
        <sz val="10"/>
        <color theme="1"/>
        <rFont val="宋体"/>
        <charset val="134"/>
      </rPr>
      <t>年</t>
    </r>
    <r>
      <rPr>
        <sz val="10"/>
        <color theme="1"/>
        <rFont val="Times New Roman"/>
        <charset val="134"/>
      </rPr>
      <t>8</t>
    </r>
    <r>
      <rPr>
        <sz val="10"/>
        <color theme="1"/>
        <rFont val="宋体"/>
        <charset val="134"/>
      </rPr>
      <t>年</t>
    </r>
    <r>
      <rPr>
        <sz val="10"/>
        <color theme="1"/>
        <rFont val="Times New Roman"/>
        <charset val="134"/>
      </rPr>
      <t>27</t>
    </r>
    <r>
      <rPr>
        <sz val="10"/>
        <color theme="1"/>
        <rFont val="宋体"/>
        <charset val="134"/>
      </rPr>
      <t>日</t>
    </r>
    <r>
      <rPr>
        <sz val="10"/>
        <color theme="1"/>
        <rFont val="Times New Roman"/>
        <charset val="134"/>
      </rPr>
      <t>-2022</t>
    </r>
    <r>
      <rPr>
        <sz val="10"/>
        <color theme="1"/>
        <rFont val="宋体"/>
        <charset val="134"/>
      </rPr>
      <t>年</t>
    </r>
    <r>
      <rPr>
        <sz val="10"/>
        <color theme="1"/>
        <rFont val="Times New Roman"/>
        <charset val="134"/>
      </rPr>
      <t>1</t>
    </r>
    <r>
      <rPr>
        <sz val="10"/>
        <color theme="1"/>
        <rFont val="宋体"/>
        <charset val="134"/>
      </rPr>
      <t>月</t>
    </r>
    <r>
      <rPr>
        <sz val="10"/>
        <color theme="1"/>
        <rFont val="Times New Roman"/>
        <charset val="134"/>
      </rPr>
      <t>31</t>
    </r>
    <r>
      <rPr>
        <sz val="10"/>
        <color theme="1"/>
        <rFont val="宋体"/>
        <charset val="134"/>
      </rPr>
      <t>日轮换入库，前述轮换期分别为</t>
    </r>
    <r>
      <rPr>
        <sz val="10"/>
        <color theme="1"/>
        <rFont val="Times New Roman"/>
        <charset val="134"/>
      </rPr>
      <t>186</t>
    </r>
    <r>
      <rPr>
        <sz val="10"/>
        <color theme="1"/>
        <rFont val="宋体"/>
        <charset val="134"/>
      </rPr>
      <t>天、</t>
    </r>
    <r>
      <rPr>
        <sz val="10"/>
        <color theme="1"/>
        <rFont val="Times New Roman"/>
        <charset val="134"/>
      </rPr>
      <t>66</t>
    </r>
    <r>
      <rPr>
        <sz val="10"/>
        <color theme="1"/>
        <rFont val="宋体"/>
        <charset val="134"/>
      </rPr>
      <t>天、</t>
    </r>
    <r>
      <rPr>
        <sz val="10"/>
        <color theme="1"/>
        <rFont val="Times New Roman"/>
        <charset val="134"/>
      </rPr>
      <t>157</t>
    </r>
    <r>
      <rPr>
        <sz val="10"/>
        <color theme="1"/>
        <rFont val="宋体"/>
        <charset val="134"/>
      </rPr>
      <t>天。有</t>
    </r>
  </si>
  <si>
    <t>考察承储单位在储存期间是否严格安全规范，水、火、盗等事故防控是否得当，用以反映和考核承储单位物资安全储存情况。</t>
  </si>
  <si>
    <r>
      <rPr>
        <sz val="10"/>
        <color rgb="FF000000"/>
        <rFont val="宋体"/>
        <charset val="134"/>
      </rPr>
      <t>储存期间防水、防火、防盗控制严密，相关事故零发生的，得满分，否则不得分。</t>
    </r>
  </si>
  <si>
    <r>
      <rPr>
        <sz val="10"/>
        <color rgb="FF000000"/>
        <rFont val="宋体"/>
        <charset val="134"/>
      </rPr>
      <t>质量合格情况</t>
    </r>
  </si>
  <si>
    <t>考察承储粮食和猪肉入库时是否符合要求的质量，存储期间是否发生变质。用以反映和考核承储物资质量保障情况。</t>
  </si>
  <si>
    <r>
      <rPr>
        <sz val="10"/>
        <color rgb="FF000000"/>
        <rFont val="宋体"/>
        <charset val="134"/>
      </rPr>
      <t>①承储粮食（猪肉）入库时质量符合要求的，得</t>
    </r>
    <r>
      <rPr>
        <sz val="10"/>
        <color rgb="FF000000"/>
        <rFont val="Times New Roman"/>
        <charset val="134"/>
      </rPr>
      <t>3</t>
    </r>
    <r>
      <rPr>
        <sz val="10"/>
        <color rgb="FF000000"/>
        <rFont val="宋体"/>
        <charset val="134"/>
      </rPr>
      <t>分，否不得分；</t>
    </r>
    <r>
      <rPr>
        <sz val="10"/>
        <color rgb="FF000000"/>
        <rFont val="Times New Roman"/>
        <charset val="134"/>
      </rPr>
      <t xml:space="preserve">
</t>
    </r>
    <r>
      <rPr>
        <sz val="10"/>
        <color rgb="FF000000"/>
        <rFont val="宋体"/>
        <charset val="134"/>
      </rPr>
      <t>②储存期间粮食（猪肉）未发生陈化、变质的，得</t>
    </r>
    <r>
      <rPr>
        <sz val="10"/>
        <color rgb="FF000000"/>
        <rFont val="Times New Roman"/>
        <charset val="134"/>
      </rPr>
      <t>4</t>
    </r>
    <r>
      <rPr>
        <sz val="10"/>
        <color rgb="FF000000"/>
        <rFont val="宋体"/>
        <charset val="134"/>
      </rPr>
      <t>分，否不得分。</t>
    </r>
  </si>
  <si>
    <r>
      <rPr>
        <sz val="10"/>
        <color rgb="FF000000"/>
        <rFont val="宋体"/>
        <charset val="134"/>
      </rPr>
      <t>效</t>
    </r>
    <r>
      <rPr>
        <sz val="10"/>
        <color rgb="FF000000"/>
        <rFont val="Times New Roman"/>
        <charset val="134"/>
      </rPr>
      <t xml:space="preserve">   </t>
    </r>
    <r>
      <rPr>
        <sz val="10"/>
        <color rgb="FF000000"/>
        <rFont val="宋体"/>
        <charset val="134"/>
      </rPr>
      <t>果（</t>
    </r>
    <r>
      <rPr>
        <sz val="10"/>
        <color rgb="FF000000"/>
        <rFont val="Times New Roman"/>
        <charset val="134"/>
      </rPr>
      <t>30</t>
    </r>
    <r>
      <rPr>
        <sz val="10"/>
        <color rgb="FF000000"/>
        <rFont val="宋体"/>
        <charset val="134"/>
      </rPr>
      <t>分）</t>
    </r>
  </si>
  <si>
    <r>
      <rPr>
        <sz val="10"/>
        <color rgb="FF000000"/>
        <rFont val="宋体"/>
        <charset val="134"/>
      </rPr>
      <t>社会效益（</t>
    </r>
    <r>
      <rPr>
        <sz val="10"/>
        <color rgb="FF000000"/>
        <rFont val="Times New Roman"/>
        <charset val="134"/>
      </rPr>
      <t>8</t>
    </r>
    <r>
      <rPr>
        <sz val="10"/>
        <color rgb="FF000000"/>
        <rFont val="宋体"/>
        <charset val="134"/>
      </rPr>
      <t>分）</t>
    </r>
  </si>
  <si>
    <r>
      <rPr>
        <sz val="10"/>
        <color rgb="FF000000"/>
        <rFont val="宋体"/>
        <charset val="134"/>
      </rPr>
      <t>应急保障</t>
    </r>
  </si>
  <si>
    <r>
      <rPr>
        <sz val="10"/>
        <color rgb="FF000000"/>
        <rFont val="宋体"/>
        <charset val="134"/>
      </rPr>
      <t>考察粮食、猪肉是否在供需关系突变情况下应急保障到位，保证了居民的日常生活需求，用于反映和考核项目发挥应急保障效果。</t>
    </r>
  </si>
  <si>
    <r>
      <rPr>
        <sz val="10"/>
        <color rgb="FF000000"/>
        <rFont val="宋体"/>
        <charset val="134"/>
      </rPr>
      <t>发生猪肉或粮食应急保障不到位，影响居民正常生活的，发生一起扣</t>
    </r>
    <r>
      <rPr>
        <sz val="10"/>
        <color rgb="FF000000"/>
        <rFont val="Times New Roman"/>
        <charset val="134"/>
      </rPr>
      <t>4</t>
    </r>
    <r>
      <rPr>
        <sz val="10"/>
        <color rgb="FF000000"/>
        <rFont val="宋体"/>
        <charset val="134"/>
      </rPr>
      <t>分，扣完为止。</t>
    </r>
  </si>
  <si>
    <r>
      <rPr>
        <sz val="10"/>
        <color rgb="FF000000"/>
        <rFont val="宋体"/>
        <charset val="134"/>
      </rPr>
      <t>稳定市场</t>
    </r>
  </si>
  <si>
    <r>
      <rPr>
        <sz val="10"/>
        <color rgb="FF000000"/>
        <rFont val="宋体"/>
        <charset val="134"/>
      </rPr>
      <t>考察粮食、猪肉市场是否平稳运行，用于反映和考核项目发挥稳定市场作用的效果。</t>
    </r>
  </si>
  <si>
    <r>
      <rPr>
        <sz val="10"/>
        <color rgb="FF000000"/>
        <rFont val="宋体"/>
        <charset val="134"/>
      </rPr>
      <t>粮食、猪肉市场平稳运行，未因淡旺季或突发供求关系变化影响而发生不能满足市场需求的情况，社会公众问卷调查有</t>
    </r>
    <r>
      <rPr>
        <sz val="10"/>
        <color rgb="FF000000"/>
        <rFont val="Times New Roman"/>
        <charset val="134"/>
      </rPr>
      <t>70%</t>
    </r>
    <r>
      <rPr>
        <sz val="10"/>
        <color rgb="FF000000"/>
        <rFont val="宋体"/>
        <charset val="134"/>
      </rPr>
      <t>以上问卷反映未发生市场哄抢现象的，得满分，否则不得分。</t>
    </r>
  </si>
  <si>
    <r>
      <rPr>
        <sz val="10"/>
        <color rgb="FF000000"/>
        <rFont val="宋体"/>
        <charset val="134"/>
      </rPr>
      <t>经济效益（</t>
    </r>
    <r>
      <rPr>
        <sz val="10"/>
        <color rgb="FF000000"/>
        <rFont val="Times New Roman"/>
        <charset val="134"/>
      </rPr>
      <t>8</t>
    </r>
    <r>
      <rPr>
        <sz val="10"/>
        <color rgb="FF000000"/>
        <rFont val="宋体"/>
        <charset val="134"/>
      </rPr>
      <t>分）</t>
    </r>
  </si>
  <si>
    <r>
      <rPr>
        <sz val="10"/>
        <color rgb="FF000000"/>
        <rFont val="宋体"/>
        <charset val="134"/>
      </rPr>
      <t>物价平抑</t>
    </r>
  </si>
  <si>
    <t>考察粮食、猪肉价格波动幅度是否与以前年度基本持平，或涨幅是否在正常幅度之间的，用于反映和考核项目发挥物价平抑作用的效果。</t>
  </si>
  <si>
    <r>
      <rPr>
        <sz val="10"/>
        <color rgb="FF000000"/>
        <rFont val="宋体"/>
        <charset val="134"/>
      </rPr>
      <t>物价平抑满意率</t>
    </r>
    <r>
      <rPr>
        <sz val="10"/>
        <color rgb="FF000000"/>
        <rFont val="Times New Roman"/>
        <charset val="134"/>
      </rPr>
      <t>=</t>
    </r>
    <r>
      <rPr>
        <sz val="10"/>
        <color rgb="FF000000"/>
        <rFont val="宋体"/>
        <charset val="134"/>
      </rPr>
      <t>（选择</t>
    </r>
    <r>
      <rPr>
        <sz val="10"/>
        <color rgb="FF000000"/>
        <rFont val="Times New Roman"/>
        <charset val="134"/>
      </rPr>
      <t>“</t>
    </r>
    <r>
      <rPr>
        <sz val="10"/>
        <color rgb="FF000000"/>
        <rFont val="宋体"/>
        <charset val="134"/>
      </rPr>
      <t>满意</t>
    </r>
    <r>
      <rPr>
        <sz val="10"/>
        <color rgb="FF000000"/>
        <rFont val="Times New Roman"/>
        <charset val="134"/>
      </rPr>
      <t>”</t>
    </r>
    <r>
      <rPr>
        <sz val="10"/>
        <color rgb="FF000000"/>
        <rFont val="宋体"/>
        <charset val="134"/>
      </rPr>
      <t>样本数</t>
    </r>
    <r>
      <rPr>
        <sz val="10"/>
        <color rgb="FF000000"/>
        <rFont val="Times New Roman"/>
        <charset val="134"/>
      </rPr>
      <t>+“</t>
    </r>
    <r>
      <rPr>
        <sz val="10"/>
        <color rgb="FF000000"/>
        <rFont val="宋体"/>
        <charset val="134"/>
      </rPr>
      <t>比较满意</t>
    </r>
    <r>
      <rPr>
        <sz val="10"/>
        <color rgb="FF000000"/>
        <rFont val="Times New Roman"/>
        <charset val="134"/>
      </rPr>
      <t>”</t>
    </r>
    <r>
      <rPr>
        <sz val="10"/>
        <color rgb="FF000000"/>
        <rFont val="宋体"/>
        <charset val="134"/>
      </rPr>
      <t>样本数</t>
    </r>
    <r>
      <rPr>
        <sz val="10"/>
        <color rgb="FF000000"/>
        <rFont val="Times New Roman"/>
        <charset val="134"/>
      </rPr>
      <t>×0.8+“</t>
    </r>
    <r>
      <rPr>
        <sz val="10"/>
        <color rgb="FF000000"/>
        <rFont val="宋体"/>
        <charset val="134"/>
      </rPr>
      <t>一般</t>
    </r>
    <r>
      <rPr>
        <sz val="10"/>
        <color rgb="FF000000"/>
        <rFont val="Times New Roman"/>
        <charset val="134"/>
      </rPr>
      <t>”</t>
    </r>
    <r>
      <rPr>
        <sz val="10"/>
        <color rgb="FF000000"/>
        <rFont val="宋体"/>
        <charset val="134"/>
      </rPr>
      <t>样本数</t>
    </r>
    <r>
      <rPr>
        <sz val="10"/>
        <color rgb="FF000000"/>
        <rFont val="Times New Roman"/>
        <charset val="134"/>
      </rPr>
      <t>×0.6</t>
    </r>
    <r>
      <rPr>
        <sz val="10"/>
        <color rgb="FF000000"/>
        <rFont val="宋体"/>
        <charset val="134"/>
      </rPr>
      <t>）</t>
    </r>
    <r>
      <rPr>
        <sz val="10"/>
        <color rgb="FF000000"/>
        <rFont val="Times New Roman"/>
        <charset val="134"/>
      </rPr>
      <t>/</t>
    </r>
    <r>
      <rPr>
        <sz val="10"/>
        <color rgb="FF000000"/>
        <rFont val="宋体"/>
        <charset val="134"/>
      </rPr>
      <t>总样本数</t>
    </r>
    <r>
      <rPr>
        <sz val="10"/>
        <color rgb="FF000000"/>
        <rFont val="Times New Roman"/>
        <charset val="134"/>
      </rPr>
      <t>×100%×</t>
    </r>
    <r>
      <rPr>
        <sz val="10"/>
        <color rgb="FF000000"/>
        <rFont val="宋体"/>
        <charset val="134"/>
      </rPr>
      <t>权重比例。</t>
    </r>
    <r>
      <rPr>
        <sz val="10"/>
        <color rgb="FF000000"/>
        <rFont val="Times New Roman"/>
        <charset val="134"/>
      </rPr>
      <t xml:space="preserve">
</t>
    </r>
    <r>
      <rPr>
        <sz val="10"/>
        <color rgb="FF000000"/>
        <rFont val="宋体"/>
        <charset val="134"/>
      </rPr>
      <t>问卷调查价格平抑满意度在</t>
    </r>
    <r>
      <rPr>
        <sz val="10"/>
        <color rgb="FF000000"/>
        <rFont val="Times New Roman"/>
        <charset val="134"/>
      </rPr>
      <t>85%</t>
    </r>
    <r>
      <rPr>
        <sz val="10"/>
        <color rgb="FF000000"/>
        <rFont val="宋体"/>
        <charset val="134"/>
      </rPr>
      <t>以上的，得满分；</t>
    </r>
    <r>
      <rPr>
        <sz val="10"/>
        <color rgb="FF000000"/>
        <rFont val="Times New Roman"/>
        <charset val="134"/>
      </rPr>
      <t>80%~85%</t>
    </r>
    <r>
      <rPr>
        <sz val="10"/>
        <color rgb="FF000000"/>
        <rFont val="宋体"/>
        <charset val="134"/>
      </rPr>
      <t>，得</t>
    </r>
    <r>
      <rPr>
        <sz val="10"/>
        <color rgb="FF000000"/>
        <rFont val="Times New Roman"/>
        <charset val="134"/>
      </rPr>
      <t>60%</t>
    </r>
    <r>
      <rPr>
        <sz val="10"/>
        <color rgb="FF000000"/>
        <rFont val="宋体"/>
        <charset val="134"/>
      </rPr>
      <t>的分值，低于</t>
    </r>
    <r>
      <rPr>
        <sz val="10"/>
        <color rgb="FF000000"/>
        <rFont val="Times New Roman"/>
        <charset val="134"/>
      </rPr>
      <t>80%</t>
    </r>
    <r>
      <rPr>
        <sz val="10"/>
        <color rgb="FF000000"/>
        <rFont val="宋体"/>
        <charset val="134"/>
      </rPr>
      <t>，不得分。</t>
    </r>
  </si>
  <si>
    <r>
      <rPr>
        <sz val="10"/>
        <color rgb="FF000000"/>
        <rFont val="宋体"/>
        <charset val="134"/>
      </rPr>
      <t>资金杠杆</t>
    </r>
  </si>
  <si>
    <r>
      <rPr>
        <sz val="10"/>
        <color rgb="FF000000"/>
        <rFont val="宋体"/>
        <charset val="134"/>
      </rPr>
      <t>考察项目在财政资金杠杆作用下对社会资本的利用程度，用于反映和考核项目补贴资金发挥的杠杆作用。</t>
    </r>
  </si>
  <si>
    <r>
      <rPr>
        <sz val="10"/>
        <color rgb="FF000000"/>
        <rFont val="宋体"/>
        <charset val="134"/>
      </rPr>
      <t>资金杠杆倍数在</t>
    </r>
    <r>
      <rPr>
        <sz val="10"/>
        <color rgb="FF000000"/>
        <rFont val="Times New Roman"/>
        <charset val="134"/>
      </rPr>
      <t>5</t>
    </r>
    <r>
      <rPr>
        <sz val="10"/>
        <color rgb="FF000000"/>
        <rFont val="宋体"/>
        <charset val="134"/>
      </rPr>
      <t>倍以上的，得满分，否则不得分。</t>
    </r>
    <r>
      <rPr>
        <sz val="10"/>
        <color rgb="FF000000"/>
        <rFont val="Times New Roman"/>
        <charset val="134"/>
      </rPr>
      <t xml:space="preserve">
</t>
    </r>
    <r>
      <rPr>
        <sz val="10"/>
        <color rgb="FF000000"/>
        <rFont val="宋体"/>
        <charset val="134"/>
      </rPr>
      <t>资金杠杆倍数</t>
    </r>
    <r>
      <rPr>
        <sz val="10"/>
        <color rgb="FF000000"/>
        <rFont val="Times New Roman"/>
        <charset val="134"/>
      </rPr>
      <t>=</t>
    </r>
    <r>
      <rPr>
        <sz val="10"/>
        <color rgb="FF000000"/>
        <rFont val="宋体"/>
        <charset val="134"/>
      </rPr>
      <t>市场单位粮食（猪肉）交易价格</t>
    </r>
    <r>
      <rPr>
        <sz val="10"/>
        <color rgb="FF000000"/>
        <rFont val="Times New Roman"/>
        <charset val="134"/>
      </rPr>
      <t>/</t>
    </r>
    <r>
      <rPr>
        <sz val="10"/>
        <color rgb="FF000000"/>
        <rFont val="宋体"/>
        <charset val="134"/>
      </rPr>
      <t>单位补贴标准。</t>
    </r>
  </si>
  <si>
    <r>
      <rPr>
        <sz val="10"/>
        <color rgb="FF000000"/>
        <rFont val="宋体"/>
        <charset val="134"/>
      </rPr>
      <t>可持续影响（</t>
    </r>
    <r>
      <rPr>
        <sz val="10"/>
        <color rgb="FF000000"/>
        <rFont val="Times New Roman"/>
        <charset val="134"/>
      </rPr>
      <t>4</t>
    </r>
    <r>
      <rPr>
        <sz val="10"/>
        <color rgb="FF000000"/>
        <rFont val="宋体"/>
        <charset val="134"/>
      </rPr>
      <t>分）</t>
    </r>
  </si>
  <si>
    <r>
      <rPr>
        <sz val="10"/>
        <color rgb="FF000000"/>
        <rFont val="宋体"/>
        <charset val="134"/>
      </rPr>
      <t>考察项目管理部门是否进一步完善相关制度和措施，以促进项目的长期发展。</t>
    </r>
  </si>
  <si>
    <r>
      <rPr>
        <sz val="10"/>
        <color rgb="FF000000"/>
        <rFont val="宋体"/>
        <charset val="134"/>
      </rPr>
      <t>相关项目建立健全制度或监督机制的，得相应权重分值，否不得分。</t>
    </r>
  </si>
  <si>
    <r>
      <rPr>
        <sz val="10"/>
        <color rgb="FF000000"/>
        <rFont val="宋体"/>
        <charset val="134"/>
      </rPr>
      <t>承储单位满意度</t>
    </r>
  </si>
  <si>
    <r>
      <rPr>
        <sz val="10"/>
        <color rgb="FF000000"/>
        <rFont val="宋体"/>
        <charset val="134"/>
      </rPr>
      <t>考察粮食（猪肉）储备承储单位对项目实施的补贴标准、补贴拨付及时性、承储物资对应急保障、管理部门廉洁情况的满意程度，用以反映和考核项目承储单位的满意程度。</t>
    </r>
  </si>
  <si>
    <r>
      <rPr>
        <sz val="10"/>
        <color rgb="FF000000"/>
        <rFont val="宋体"/>
        <charset val="134"/>
      </rPr>
      <t>承储单位调查问卷中对补贴标准、补贴拨付及时性、应急保障程度、管理部门廉洁情况等四个方面满意度各占比</t>
    </r>
    <r>
      <rPr>
        <sz val="10"/>
        <color rgb="FF000000"/>
        <rFont val="Times New Roman"/>
        <charset val="134"/>
      </rPr>
      <t>25%</t>
    </r>
    <r>
      <rPr>
        <sz val="10"/>
        <color rgb="FF000000"/>
        <rFont val="宋体"/>
        <charset val="134"/>
      </rPr>
      <t>。</t>
    </r>
    <r>
      <rPr>
        <sz val="10"/>
        <color rgb="FF000000"/>
        <rFont val="Times New Roman"/>
        <charset val="134"/>
      </rPr>
      <t xml:space="preserve">
</t>
    </r>
    <r>
      <rPr>
        <sz val="10"/>
        <color rgb="FF000000"/>
        <rFont val="宋体"/>
        <charset val="134"/>
      </rPr>
      <t>单方面满意率</t>
    </r>
    <r>
      <rPr>
        <sz val="10"/>
        <color rgb="FF000000"/>
        <rFont val="Times New Roman"/>
        <charset val="134"/>
      </rPr>
      <t>=</t>
    </r>
    <r>
      <rPr>
        <sz val="10"/>
        <color rgb="FF000000"/>
        <rFont val="宋体"/>
        <charset val="134"/>
      </rPr>
      <t>（选择</t>
    </r>
    <r>
      <rPr>
        <sz val="10"/>
        <color rgb="FF000000"/>
        <rFont val="Times New Roman"/>
        <charset val="134"/>
      </rPr>
      <t>“</t>
    </r>
    <r>
      <rPr>
        <sz val="10"/>
        <color rgb="FF000000"/>
        <rFont val="宋体"/>
        <charset val="134"/>
      </rPr>
      <t>满意</t>
    </r>
    <r>
      <rPr>
        <sz val="10"/>
        <color rgb="FF000000"/>
        <rFont val="Times New Roman"/>
        <charset val="134"/>
      </rPr>
      <t>”</t>
    </r>
    <r>
      <rPr>
        <sz val="10"/>
        <color rgb="FF000000"/>
        <rFont val="宋体"/>
        <charset val="134"/>
      </rPr>
      <t>样本数</t>
    </r>
    <r>
      <rPr>
        <sz val="10"/>
        <color rgb="FF000000"/>
        <rFont val="Times New Roman"/>
        <charset val="134"/>
      </rPr>
      <t>+“</t>
    </r>
    <r>
      <rPr>
        <sz val="10"/>
        <color rgb="FF000000"/>
        <rFont val="宋体"/>
        <charset val="134"/>
      </rPr>
      <t>比较满意</t>
    </r>
    <r>
      <rPr>
        <sz val="10"/>
        <color rgb="FF000000"/>
        <rFont val="Times New Roman"/>
        <charset val="134"/>
      </rPr>
      <t>”</t>
    </r>
    <r>
      <rPr>
        <sz val="10"/>
        <color rgb="FF000000"/>
        <rFont val="宋体"/>
        <charset val="134"/>
      </rPr>
      <t>样本数</t>
    </r>
    <r>
      <rPr>
        <sz val="10"/>
        <color rgb="FF000000"/>
        <rFont val="Times New Roman"/>
        <charset val="134"/>
      </rPr>
      <t>×0.8+“</t>
    </r>
    <r>
      <rPr>
        <sz val="10"/>
        <color rgb="FF000000"/>
        <rFont val="宋体"/>
        <charset val="134"/>
      </rPr>
      <t>一般</t>
    </r>
    <r>
      <rPr>
        <sz val="10"/>
        <color rgb="FF000000"/>
        <rFont val="Times New Roman"/>
        <charset val="134"/>
      </rPr>
      <t>”</t>
    </r>
    <r>
      <rPr>
        <sz val="10"/>
        <color rgb="FF000000"/>
        <rFont val="宋体"/>
        <charset val="134"/>
      </rPr>
      <t>样本数</t>
    </r>
    <r>
      <rPr>
        <sz val="10"/>
        <color rgb="FF000000"/>
        <rFont val="Times New Roman"/>
        <charset val="134"/>
      </rPr>
      <t>×0.6</t>
    </r>
    <r>
      <rPr>
        <sz val="10"/>
        <color rgb="FF000000"/>
        <rFont val="宋体"/>
        <charset val="134"/>
      </rPr>
      <t>）</t>
    </r>
    <r>
      <rPr>
        <sz val="10"/>
        <color rgb="FF000000"/>
        <rFont val="Times New Roman"/>
        <charset val="134"/>
      </rPr>
      <t>/</t>
    </r>
    <r>
      <rPr>
        <sz val="10"/>
        <color rgb="FF000000"/>
        <rFont val="宋体"/>
        <charset val="134"/>
      </rPr>
      <t>总样本数</t>
    </r>
    <r>
      <rPr>
        <sz val="10"/>
        <color rgb="FF000000"/>
        <rFont val="Times New Roman"/>
        <charset val="134"/>
      </rPr>
      <t>×100%×</t>
    </r>
    <r>
      <rPr>
        <sz val="10"/>
        <color rgb="FF000000"/>
        <rFont val="宋体"/>
        <charset val="134"/>
      </rPr>
      <t>权重比例。</t>
    </r>
    <r>
      <rPr>
        <sz val="10"/>
        <color rgb="FF000000"/>
        <rFont val="Times New Roman"/>
        <charset val="134"/>
      </rPr>
      <t xml:space="preserve">
</t>
    </r>
    <r>
      <rPr>
        <sz val="10"/>
        <color rgb="FF000000"/>
        <rFont val="宋体"/>
        <charset val="134"/>
      </rPr>
      <t>总的满意率</t>
    </r>
    <r>
      <rPr>
        <sz val="10"/>
        <color rgb="FF000000"/>
        <rFont val="Times New Roman"/>
        <charset val="134"/>
      </rPr>
      <t>=∑</t>
    </r>
    <r>
      <rPr>
        <sz val="10"/>
        <color rgb="FF000000"/>
        <rFont val="宋体"/>
        <charset val="134"/>
      </rPr>
      <t>单方面满意率。</t>
    </r>
    <r>
      <rPr>
        <sz val="10"/>
        <color rgb="FF000000"/>
        <rFont val="Times New Roman"/>
        <charset val="134"/>
      </rPr>
      <t xml:space="preserve">
</t>
    </r>
    <r>
      <rPr>
        <sz val="10"/>
        <color rgb="FF000000"/>
        <rFont val="宋体"/>
        <charset val="134"/>
      </rPr>
      <t>①满意度</t>
    </r>
    <r>
      <rPr>
        <sz val="10"/>
        <color rgb="FF000000"/>
        <rFont val="Times New Roman"/>
        <charset val="134"/>
      </rPr>
      <t>≥90%</t>
    </r>
    <r>
      <rPr>
        <sz val="10"/>
        <color rgb="FF000000"/>
        <rFont val="宋体"/>
        <charset val="134"/>
      </rPr>
      <t>，得</t>
    </r>
    <r>
      <rPr>
        <sz val="10"/>
        <color rgb="FF000000"/>
        <rFont val="Times New Roman"/>
        <charset val="134"/>
      </rPr>
      <t>5</t>
    </r>
    <r>
      <rPr>
        <sz val="10"/>
        <color rgb="FF000000"/>
        <rFont val="宋体"/>
        <charset val="134"/>
      </rPr>
      <t>分；</t>
    </r>
    <r>
      <rPr>
        <sz val="10"/>
        <color rgb="FF000000"/>
        <rFont val="Times New Roman"/>
        <charset val="134"/>
      </rPr>
      <t xml:space="preserve">
</t>
    </r>
    <r>
      <rPr>
        <sz val="10"/>
        <color rgb="FF000000"/>
        <rFont val="宋体"/>
        <charset val="134"/>
      </rPr>
      <t>②满意度</t>
    </r>
    <r>
      <rPr>
        <sz val="10"/>
        <color rgb="FF000000"/>
        <rFont val="Times New Roman"/>
        <charset val="134"/>
      </rPr>
      <t>&lt;90%</t>
    </r>
    <r>
      <rPr>
        <sz val="10"/>
        <color rgb="FF000000"/>
        <rFont val="宋体"/>
        <charset val="134"/>
      </rPr>
      <t>且满意度</t>
    </r>
    <r>
      <rPr>
        <sz val="10"/>
        <color rgb="FF000000"/>
        <rFont val="Times New Roman"/>
        <charset val="134"/>
      </rPr>
      <t>&gt;80%</t>
    </r>
    <r>
      <rPr>
        <sz val="10"/>
        <color rgb="FF000000"/>
        <rFont val="宋体"/>
        <charset val="134"/>
      </rPr>
      <t>，得分</t>
    </r>
    <r>
      <rPr>
        <sz val="10"/>
        <color rgb="FF000000"/>
        <rFont val="Times New Roman"/>
        <charset val="134"/>
      </rPr>
      <t>=</t>
    </r>
    <r>
      <rPr>
        <sz val="10"/>
        <color rgb="FF000000"/>
        <rFont val="宋体"/>
        <charset val="134"/>
      </rPr>
      <t>（满意率</t>
    </r>
    <r>
      <rPr>
        <sz val="10"/>
        <color rgb="FF000000"/>
        <rFont val="Times New Roman"/>
        <charset val="134"/>
      </rPr>
      <t>-80%</t>
    </r>
    <r>
      <rPr>
        <sz val="10"/>
        <color rgb="FF000000"/>
        <rFont val="宋体"/>
        <charset val="134"/>
      </rPr>
      <t>）</t>
    </r>
    <r>
      <rPr>
        <sz val="10"/>
        <color rgb="FF000000"/>
        <rFont val="Times New Roman"/>
        <charset val="134"/>
      </rPr>
      <t>/(90%-80%)*5</t>
    </r>
    <r>
      <rPr>
        <sz val="10"/>
        <color rgb="FF000000"/>
        <rFont val="宋体"/>
        <charset val="134"/>
      </rPr>
      <t>；</t>
    </r>
    <r>
      <rPr>
        <sz val="10"/>
        <color rgb="FF000000"/>
        <rFont val="Times New Roman"/>
        <charset val="134"/>
      </rPr>
      <t xml:space="preserve">
</t>
    </r>
    <r>
      <rPr>
        <sz val="10"/>
        <color rgb="FF000000"/>
        <rFont val="宋体"/>
        <charset val="134"/>
      </rPr>
      <t>③满意度</t>
    </r>
    <r>
      <rPr>
        <sz val="10"/>
        <color rgb="FF000000"/>
        <rFont val="Times New Roman"/>
        <charset val="134"/>
      </rPr>
      <t>≤80%</t>
    </r>
    <r>
      <rPr>
        <sz val="10"/>
        <color rgb="FF000000"/>
        <rFont val="宋体"/>
        <charset val="134"/>
      </rPr>
      <t>，得</t>
    </r>
    <r>
      <rPr>
        <sz val="10"/>
        <color rgb="FF000000"/>
        <rFont val="Times New Roman"/>
        <charset val="134"/>
      </rPr>
      <t>0</t>
    </r>
    <r>
      <rPr>
        <sz val="10"/>
        <color rgb="FF000000"/>
        <rFont val="宋体"/>
        <charset val="134"/>
      </rPr>
      <t>分。</t>
    </r>
  </si>
  <si>
    <r>
      <rPr>
        <sz val="10"/>
        <color rgb="FF000000"/>
        <rFont val="宋体"/>
        <charset val="134"/>
      </rPr>
      <t>社会公众满意度</t>
    </r>
  </si>
  <si>
    <r>
      <rPr>
        <sz val="10"/>
        <color rgb="FF000000"/>
        <rFont val="宋体"/>
        <charset val="134"/>
      </rPr>
      <t>考察社会公众对项目实施在稳定市场、平抑物价、应急保供等效果的满意程度，用以反映和考核社会公众的满意程度。</t>
    </r>
  </si>
  <si>
    <r>
      <rPr>
        <sz val="10"/>
        <color rgb="FF000000"/>
        <rFont val="宋体"/>
        <charset val="134"/>
      </rPr>
      <t>社会公众调查问卷中对粮食（猪肉）供应稳定、物价波动、应急保供情况等三个方面满意度各占比三分之一。</t>
    </r>
    <r>
      <rPr>
        <sz val="10"/>
        <color rgb="FF000000"/>
        <rFont val="Times New Roman"/>
        <charset val="134"/>
      </rPr>
      <t xml:space="preserve">
</t>
    </r>
    <r>
      <rPr>
        <sz val="10"/>
        <color rgb="FF000000"/>
        <rFont val="宋体"/>
        <charset val="134"/>
      </rPr>
      <t>单方面满意率</t>
    </r>
    <r>
      <rPr>
        <sz val="10"/>
        <color rgb="FF000000"/>
        <rFont val="Times New Roman"/>
        <charset val="134"/>
      </rPr>
      <t>=</t>
    </r>
    <r>
      <rPr>
        <sz val="10"/>
        <color rgb="FF000000"/>
        <rFont val="宋体"/>
        <charset val="134"/>
      </rPr>
      <t>（选择</t>
    </r>
    <r>
      <rPr>
        <sz val="10"/>
        <color rgb="FF000000"/>
        <rFont val="Times New Roman"/>
        <charset val="134"/>
      </rPr>
      <t>“</t>
    </r>
    <r>
      <rPr>
        <sz val="10"/>
        <color rgb="FF000000"/>
        <rFont val="宋体"/>
        <charset val="134"/>
      </rPr>
      <t>满意</t>
    </r>
    <r>
      <rPr>
        <sz val="10"/>
        <color rgb="FF000000"/>
        <rFont val="Times New Roman"/>
        <charset val="134"/>
      </rPr>
      <t>”</t>
    </r>
    <r>
      <rPr>
        <sz val="10"/>
        <color rgb="FF000000"/>
        <rFont val="宋体"/>
        <charset val="134"/>
      </rPr>
      <t>样本数</t>
    </r>
    <r>
      <rPr>
        <sz val="10"/>
        <color rgb="FF000000"/>
        <rFont val="Times New Roman"/>
        <charset val="134"/>
      </rPr>
      <t>+“</t>
    </r>
    <r>
      <rPr>
        <sz val="10"/>
        <color rgb="FF000000"/>
        <rFont val="宋体"/>
        <charset val="134"/>
      </rPr>
      <t>比较满意</t>
    </r>
    <r>
      <rPr>
        <sz val="10"/>
        <color rgb="FF000000"/>
        <rFont val="Times New Roman"/>
        <charset val="134"/>
      </rPr>
      <t>”</t>
    </r>
    <r>
      <rPr>
        <sz val="10"/>
        <color rgb="FF000000"/>
        <rFont val="宋体"/>
        <charset val="134"/>
      </rPr>
      <t>样本数</t>
    </r>
    <r>
      <rPr>
        <sz val="10"/>
        <color rgb="FF000000"/>
        <rFont val="Times New Roman"/>
        <charset val="134"/>
      </rPr>
      <t>×0.8+“</t>
    </r>
    <r>
      <rPr>
        <sz val="10"/>
        <color rgb="FF000000"/>
        <rFont val="宋体"/>
        <charset val="134"/>
      </rPr>
      <t>一般</t>
    </r>
    <r>
      <rPr>
        <sz val="10"/>
        <color rgb="FF000000"/>
        <rFont val="Times New Roman"/>
        <charset val="134"/>
      </rPr>
      <t>”</t>
    </r>
    <r>
      <rPr>
        <sz val="10"/>
        <color rgb="FF000000"/>
        <rFont val="宋体"/>
        <charset val="134"/>
      </rPr>
      <t>样本数</t>
    </r>
    <r>
      <rPr>
        <sz val="10"/>
        <color rgb="FF000000"/>
        <rFont val="Times New Roman"/>
        <charset val="134"/>
      </rPr>
      <t>×0.6</t>
    </r>
    <r>
      <rPr>
        <sz val="10"/>
        <color rgb="FF000000"/>
        <rFont val="宋体"/>
        <charset val="134"/>
      </rPr>
      <t>）</t>
    </r>
    <r>
      <rPr>
        <sz val="10"/>
        <color rgb="FF000000"/>
        <rFont val="Times New Roman"/>
        <charset val="134"/>
      </rPr>
      <t>/</t>
    </r>
    <r>
      <rPr>
        <sz val="10"/>
        <color rgb="FF000000"/>
        <rFont val="宋体"/>
        <charset val="134"/>
      </rPr>
      <t>总样本数</t>
    </r>
    <r>
      <rPr>
        <sz val="10"/>
        <color rgb="FF000000"/>
        <rFont val="Times New Roman"/>
        <charset val="134"/>
      </rPr>
      <t>×100%×</t>
    </r>
    <r>
      <rPr>
        <sz val="10"/>
        <color rgb="FF000000"/>
        <rFont val="宋体"/>
        <charset val="134"/>
      </rPr>
      <t>权重比例。</t>
    </r>
    <r>
      <rPr>
        <sz val="10"/>
        <color rgb="FF000000"/>
        <rFont val="Times New Roman"/>
        <charset val="134"/>
      </rPr>
      <t xml:space="preserve">
</t>
    </r>
    <r>
      <rPr>
        <sz val="10"/>
        <color rgb="FF000000"/>
        <rFont val="宋体"/>
        <charset val="134"/>
      </rPr>
      <t>总的满意率</t>
    </r>
    <r>
      <rPr>
        <sz val="10"/>
        <color rgb="FF000000"/>
        <rFont val="Times New Roman"/>
        <charset val="134"/>
      </rPr>
      <t>=∑</t>
    </r>
    <r>
      <rPr>
        <sz val="10"/>
        <color rgb="FF000000"/>
        <rFont val="宋体"/>
        <charset val="134"/>
      </rPr>
      <t>单方面满意率。</t>
    </r>
    <r>
      <rPr>
        <sz val="10"/>
        <color rgb="FF000000"/>
        <rFont val="Times New Roman"/>
        <charset val="134"/>
      </rPr>
      <t xml:space="preserve">
</t>
    </r>
    <r>
      <rPr>
        <sz val="10"/>
        <color rgb="FF000000"/>
        <rFont val="宋体"/>
        <charset val="134"/>
      </rPr>
      <t>①满意度</t>
    </r>
    <r>
      <rPr>
        <sz val="10"/>
        <color rgb="FF000000"/>
        <rFont val="Times New Roman"/>
        <charset val="134"/>
      </rPr>
      <t>≥90%</t>
    </r>
    <r>
      <rPr>
        <sz val="10"/>
        <color rgb="FF000000"/>
        <rFont val="宋体"/>
        <charset val="134"/>
      </rPr>
      <t>，得</t>
    </r>
    <r>
      <rPr>
        <sz val="10"/>
        <color rgb="FF000000"/>
        <rFont val="Times New Roman"/>
        <charset val="134"/>
      </rPr>
      <t>5</t>
    </r>
    <r>
      <rPr>
        <sz val="10"/>
        <color rgb="FF000000"/>
        <rFont val="宋体"/>
        <charset val="134"/>
      </rPr>
      <t>分；
②满意度</t>
    </r>
    <r>
      <rPr>
        <sz val="10"/>
        <color rgb="FF000000"/>
        <rFont val="Times New Roman"/>
        <charset val="134"/>
      </rPr>
      <t>&lt;90%</t>
    </r>
    <r>
      <rPr>
        <sz val="10"/>
        <color rgb="FF000000"/>
        <rFont val="宋体"/>
        <charset val="134"/>
      </rPr>
      <t>且满意度</t>
    </r>
    <r>
      <rPr>
        <sz val="10"/>
        <color rgb="FF000000"/>
        <rFont val="Times New Roman"/>
        <charset val="134"/>
      </rPr>
      <t>&gt;80%</t>
    </r>
    <r>
      <rPr>
        <sz val="10"/>
        <color rgb="FF000000"/>
        <rFont val="宋体"/>
        <charset val="134"/>
      </rPr>
      <t>，得分</t>
    </r>
    <r>
      <rPr>
        <sz val="10"/>
        <color rgb="FF000000"/>
        <rFont val="Times New Roman"/>
        <charset val="134"/>
      </rPr>
      <t>=</t>
    </r>
    <r>
      <rPr>
        <sz val="10"/>
        <color rgb="FF000000"/>
        <rFont val="宋体"/>
        <charset val="134"/>
      </rPr>
      <t>（满意率</t>
    </r>
    <r>
      <rPr>
        <sz val="10"/>
        <color rgb="FF000000"/>
        <rFont val="Times New Roman"/>
        <charset val="134"/>
      </rPr>
      <t>-80%</t>
    </r>
    <r>
      <rPr>
        <sz val="10"/>
        <color rgb="FF000000"/>
        <rFont val="宋体"/>
        <charset val="134"/>
      </rPr>
      <t>）</t>
    </r>
    <r>
      <rPr>
        <sz val="10"/>
        <color rgb="FF000000"/>
        <rFont val="Times New Roman"/>
        <charset val="134"/>
      </rPr>
      <t>/(90%-80%)*5</t>
    </r>
    <r>
      <rPr>
        <sz val="10"/>
        <color rgb="FF000000"/>
        <rFont val="宋体"/>
        <charset val="134"/>
      </rPr>
      <t>；
③满意度</t>
    </r>
    <r>
      <rPr>
        <sz val="10"/>
        <color rgb="FF000000"/>
        <rFont val="Times New Roman"/>
        <charset val="134"/>
      </rPr>
      <t>≤80%</t>
    </r>
    <r>
      <rPr>
        <sz val="10"/>
        <color rgb="FF000000"/>
        <rFont val="宋体"/>
        <charset val="134"/>
      </rPr>
      <t>，得</t>
    </r>
    <r>
      <rPr>
        <sz val="10"/>
        <color rgb="FF000000"/>
        <rFont val="Times New Roman"/>
        <charset val="134"/>
      </rPr>
      <t>0</t>
    </r>
    <r>
      <rPr>
        <sz val="10"/>
        <color rgb="FF000000"/>
        <rFont val="宋体"/>
        <charset val="134"/>
      </rPr>
      <t>分。</t>
    </r>
  </si>
  <si>
    <r>
      <rPr>
        <sz val="11"/>
        <color theme="1"/>
        <rFont val="宋体"/>
        <charset val="134"/>
      </rPr>
      <t>资金额</t>
    </r>
  </si>
  <si>
    <r>
      <rPr>
        <sz val="11"/>
        <color theme="1"/>
        <rFont val="宋体"/>
        <charset val="134"/>
      </rPr>
      <t>资金分配比例权重</t>
    </r>
  </si>
  <si>
    <r>
      <rPr>
        <sz val="11"/>
        <color theme="1"/>
        <rFont val="宋体"/>
        <charset val="134"/>
      </rPr>
      <t>项目</t>
    </r>
    <r>
      <rPr>
        <sz val="11"/>
        <color theme="1"/>
        <rFont val="Times New Roman"/>
        <charset val="134"/>
      </rPr>
      <t>/</t>
    </r>
    <r>
      <rPr>
        <sz val="11"/>
        <color theme="1"/>
        <rFont val="宋体"/>
        <charset val="134"/>
      </rPr>
      <t>单位分配</t>
    </r>
  </si>
  <si>
    <t>立项依据充分性</t>
  </si>
  <si>
    <t>立项规范性</t>
  </si>
  <si>
    <t>绩效目标合理性</t>
  </si>
  <si>
    <t>绩效指标明确性</t>
  </si>
  <si>
    <t>资金到位率</t>
  </si>
  <si>
    <t>项目分值</t>
  </si>
  <si>
    <r>
      <rPr>
        <sz val="11"/>
        <color theme="1"/>
        <rFont val="宋体"/>
        <charset val="134"/>
      </rPr>
      <t>区储备粮</t>
    </r>
  </si>
  <si>
    <r>
      <rPr>
        <sz val="11"/>
        <color theme="1"/>
        <rFont val="宋体"/>
        <charset val="134"/>
      </rPr>
      <t>重庆粮食集团万盛区粮食有限责任公司</t>
    </r>
  </si>
  <si>
    <r>
      <rPr>
        <sz val="11"/>
        <color theme="1"/>
        <rFont val="宋体"/>
        <charset val="134"/>
      </rPr>
      <t>区成品粮储备</t>
    </r>
  </si>
  <si>
    <r>
      <rPr>
        <sz val="11"/>
        <color theme="1"/>
        <rFont val="宋体"/>
        <charset val="134"/>
      </rPr>
      <t>重庆万盛贵先米业有限公司</t>
    </r>
  </si>
  <si>
    <r>
      <rPr>
        <sz val="11"/>
        <color theme="1"/>
        <rFont val="宋体"/>
        <charset val="134"/>
      </rPr>
      <t>重庆市腾隆粮油有限公司</t>
    </r>
  </si>
  <si>
    <r>
      <rPr>
        <sz val="11"/>
        <color theme="1"/>
        <rFont val="宋体"/>
        <charset val="134"/>
      </rPr>
      <t>重庆永辉超市有限公司万盛区名都分公司</t>
    </r>
  </si>
  <si>
    <r>
      <rPr>
        <sz val="11"/>
        <color theme="1"/>
        <rFont val="宋体"/>
        <charset val="134"/>
      </rPr>
      <t>重庆商社新世纪百货连锁经营有限公司万盛店</t>
    </r>
  </si>
  <si>
    <r>
      <rPr>
        <sz val="11"/>
        <color theme="1"/>
        <rFont val="宋体"/>
        <charset val="134"/>
      </rPr>
      <t>重庆永辉超市有限公司万盛区民盛分公司</t>
    </r>
  </si>
  <si>
    <r>
      <rPr>
        <sz val="11"/>
        <color theme="1"/>
        <rFont val="宋体"/>
        <charset val="134"/>
      </rPr>
      <t>重庆市富聚承电子商务有限公司</t>
    </r>
  </si>
  <si>
    <r>
      <rPr>
        <sz val="11"/>
        <color theme="1"/>
        <rFont val="宋体"/>
        <charset val="134"/>
      </rPr>
      <t>区猪肉储备</t>
    </r>
  </si>
  <si>
    <t>重庆中色新能源有限公司</t>
  </si>
  <si>
    <r>
      <rPr>
        <sz val="11"/>
        <color theme="1"/>
        <rFont val="宋体"/>
        <charset val="134"/>
      </rPr>
      <t>项目总分值</t>
    </r>
  </si>
  <si>
    <r>
      <rPr>
        <sz val="11"/>
        <color theme="1"/>
        <rFont val="宋体"/>
        <charset val="134"/>
      </rPr>
      <t>合计</t>
    </r>
  </si>
  <si>
    <t>专库（垛）储存</t>
  </si>
  <si>
    <t>专人管理（具体人名）</t>
  </si>
  <si>
    <t>悬挂“QCC”标识牌</t>
  </si>
  <si>
    <t>设置堆垛牌</t>
  </si>
  <si>
    <t>悬挂分垛账</t>
  </si>
  <si>
    <t>分品种、规格堆垛</t>
  </si>
  <si>
    <t>堆垛之间、堆垛与墙之间距离大于0.6米（实测间距）</t>
  </si>
  <si>
    <t>堆垛高度不超过3个托盘高度</t>
  </si>
  <si>
    <t>整齐牢固</t>
  </si>
  <si>
    <t>建成品粮储备库存专账</t>
  </si>
  <si>
    <t>日常查库</t>
  </si>
  <si>
    <t>定期质检</t>
  </si>
  <si>
    <t>温度控制</t>
  </si>
  <si>
    <t>区储备粮</t>
  </si>
  <si>
    <t>区成品粮</t>
  </si>
  <si>
    <t>重庆万盛贵先米业有限公司</t>
  </si>
  <si>
    <t>重庆市腾隆粮油有限公司</t>
  </si>
  <si>
    <t>重庆永辉超市有限公司万盛区名都分公司</t>
  </si>
  <si>
    <t>重庆商社新世纪百货连锁经营有限公司万盛店</t>
  </si>
  <si>
    <t>重庆永辉超市有限公司万盛区民盛分公司</t>
  </si>
  <si>
    <t>重庆粮食集团万盛区粮食有限责任公司</t>
  </si>
  <si>
    <t>重庆市富聚承电子商务有限公司</t>
  </si>
  <si>
    <t>区猪肉储备</t>
  </si>
  <si>
    <t>腾隆公司、永辉名都、万盛粮食公司按月汇总建成品粮总账</t>
  </si>
  <si>
    <t>项目</t>
  </si>
  <si>
    <t>投入</t>
  </si>
  <si>
    <t>过程</t>
  </si>
  <si>
    <t>产出</t>
  </si>
  <si>
    <t>效果</t>
  </si>
  <si>
    <t>总分值</t>
  </si>
  <si>
    <t>评价分值</t>
  </si>
  <si>
    <t>原始表人数</t>
  </si>
  <si>
    <t>调查表</t>
  </si>
  <si>
    <t>反馈、总结情况（2分）</t>
  </si>
  <si>
    <t xml:space="preserve">各区县残联是否及时书面反馈主要问题，是否提交项目总结书。
</t>
  </si>
  <si>
    <r>
      <rPr>
        <sz val="9"/>
        <color theme="1"/>
        <rFont val="宋体"/>
        <charset val="134"/>
        <scheme val="minor"/>
      </rPr>
      <t xml:space="preserve">是否及时书面反馈主要问题(1分)
应取得书面反馈意见的资料，如果有，取得一次，得0.2分，得满为止
</t>
    </r>
    <r>
      <rPr>
        <sz val="9"/>
        <color rgb="FFFF0000"/>
        <rFont val="宋体"/>
        <charset val="134"/>
        <scheme val="minor"/>
      </rPr>
      <t>是否提交项目总结书(1分)
应向综合服务中心提交项目总结书7份，如果少提交一份，扣0.5分，扣完为止</t>
    </r>
  </si>
  <si>
    <t>未发现项目实施过程中区残联向综合服务中心书面反馈问题的情况。
8个区残联和服务企业未向综合服务中心提交项目总结书。</t>
  </si>
  <si>
    <r>
      <rPr>
        <sz val="10"/>
        <color theme="1"/>
        <rFont val="宋体"/>
        <charset val="134"/>
        <scheme val="minor"/>
      </rPr>
      <t xml:space="preserve">区县-无向综合服务中心书面反馈问题资料
</t>
    </r>
    <r>
      <rPr>
        <sz val="10"/>
        <color rgb="FFFF0000"/>
        <rFont val="宋体"/>
        <charset val="134"/>
        <scheme val="minor"/>
      </rPr>
      <t>综合服务中心-无区残联和服务企业向综合服务中心提交的项目总结书</t>
    </r>
  </si>
  <si>
    <t>长效机制建立情况（5分）</t>
  </si>
  <si>
    <t>项目管理部门是否建立长效机制将项目在更大的范围和更深程度上持续推进</t>
  </si>
  <si>
    <r>
      <rPr>
        <sz val="9"/>
        <color theme="1"/>
        <rFont val="宋体"/>
        <charset val="134"/>
        <scheme val="minor"/>
      </rPr>
      <t>1.项目管理部门是否有长期实施规划，是得2分，否得0分。
2.项目规划是否计划在其他区县实施，是得2分，否得0分；
3.是否计划</t>
    </r>
    <r>
      <rPr>
        <sz val="9"/>
        <color rgb="FFFF0000"/>
        <rFont val="宋体"/>
        <charset val="134"/>
        <scheme val="minor"/>
      </rPr>
      <t>加强助残程度，对器材方面的更多的选择，是得1分，否得0分。</t>
    </r>
  </si>
  <si>
    <r>
      <rPr>
        <sz val="10"/>
        <color theme="1"/>
        <rFont val="宋体"/>
        <charset val="134"/>
        <scheme val="minor"/>
      </rPr>
      <t>综合服务中心项目</t>
    </r>
    <r>
      <rPr>
        <sz val="10"/>
        <color rgb="FFFF0000"/>
        <rFont val="宋体"/>
        <charset val="134"/>
        <scheme val="minor"/>
      </rPr>
      <t>规划方案</t>
    </r>
  </si>
  <si>
    <r>
      <rPr>
        <sz val="12"/>
        <color rgb="FF333333"/>
        <rFont val="宋体"/>
        <charset val="134"/>
      </rPr>
      <t>《关于全面实施预算绩效管理的实施意见》(渝委发〔</t>
    </r>
    <r>
      <rPr>
        <sz val="12"/>
        <color rgb="FF333333"/>
        <rFont val="宋体"/>
        <charset val="134"/>
      </rPr>
      <t>2019</t>
    </r>
    <r>
      <rPr>
        <sz val="12"/>
        <color rgb="FF333333"/>
        <rFont val="宋体"/>
        <charset val="134"/>
      </rPr>
      <t>〕12号)</t>
    </r>
  </si>
  <si>
    <t>项目投入</t>
  </si>
  <si>
    <t>项目管理</t>
  </si>
  <si>
    <t>项目产出</t>
  </si>
  <si>
    <t>项目效果</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</si>
</sst>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_ "/>
    <numFmt numFmtId="177" formatCode="yyyy/m/d;@"/>
    <numFmt numFmtId="178" formatCode="0.00_ "/>
    <numFmt numFmtId="179" formatCode="#,##0.00_ "/>
    <numFmt numFmtId="180" formatCode="0.00000%"/>
  </numFmts>
  <fonts count="54">
    <font>
      <sz val="11"/>
      <color theme="1"/>
      <name val="宋体"/>
      <charset val="134"/>
      <scheme val="minor"/>
    </font>
    <font>
      <sz val="12"/>
      <color rgb="FF333333"/>
      <name val="宋体"/>
      <charset val="134"/>
    </font>
    <font>
      <sz val="12"/>
      <color theme="1"/>
      <name val="方正仿宋_GB2312"/>
      <charset val="134"/>
    </font>
    <font>
      <sz val="10"/>
      <color theme="1"/>
      <name val="宋体"/>
      <charset val="134"/>
      <scheme val="minor"/>
    </font>
    <font>
      <sz val="9"/>
      <color theme="1"/>
      <name val="宋体"/>
      <charset val="134"/>
      <scheme val="minor"/>
    </font>
    <font>
      <sz val="12"/>
      <color theme="1"/>
      <name val="Times New Roman"/>
      <charset val="134"/>
    </font>
    <font>
      <sz val="12"/>
      <color rgb="FF000000"/>
      <name val="Times New Roman"/>
      <charset val="134"/>
    </font>
    <font>
      <sz val="16"/>
      <color theme="1"/>
      <name val="Times New Roman"/>
      <charset val="134"/>
    </font>
    <font>
      <sz val="11"/>
      <name val="宋体"/>
      <charset val="134"/>
    </font>
    <font>
      <sz val="10"/>
      <name val="宋体"/>
      <charset val="134"/>
    </font>
    <font>
      <sz val="11"/>
      <color theme="1"/>
      <name val="Times New Roman"/>
      <charset val="134"/>
    </font>
    <font>
      <sz val="11"/>
      <color theme="1"/>
      <name val="宋体"/>
      <charset val="134"/>
    </font>
    <font>
      <sz val="11"/>
      <color rgb="FF000000"/>
      <name val="Times New Roman"/>
      <charset val="134"/>
    </font>
    <font>
      <sz val="10"/>
      <name val="Times New Roman"/>
      <charset val="134"/>
    </font>
    <font>
      <sz val="10"/>
      <color rgb="FF000000"/>
      <name val="Times New Roman"/>
      <charset val="134"/>
    </font>
    <font>
      <sz val="10"/>
      <color rgb="FF000000"/>
      <name val="宋体"/>
      <charset val="134"/>
    </font>
    <font>
      <sz val="10"/>
      <color theme="1"/>
      <name val="Times New Roman"/>
      <charset val="134"/>
    </font>
    <font>
      <b/>
      <sz val="18"/>
      <color theme="1"/>
      <name val="宋体"/>
      <charset val="134"/>
      <scheme val="minor"/>
    </font>
    <font>
      <b/>
      <sz val="10"/>
      <color theme="1"/>
      <name val="Times New Roman"/>
      <charset val="134"/>
    </font>
    <font>
      <b/>
      <sz val="18"/>
      <color theme="1"/>
      <name val="Times New Roman"/>
      <charset val="134"/>
    </font>
    <font>
      <b/>
      <sz val="10"/>
      <color rgb="FF000000"/>
      <name val="Times New Roman"/>
      <charset val="134"/>
    </font>
    <font>
      <b/>
      <sz val="10"/>
      <name val="Times New Roman"/>
      <charset val="134"/>
    </font>
    <font>
      <sz val="10"/>
      <color theme="1"/>
      <name val="宋体"/>
      <charset val="134"/>
    </font>
    <font>
      <sz val="11"/>
      <name val="Times New Roman"/>
      <charset val="134"/>
    </font>
    <font>
      <sz val="9"/>
      <name val="Times New Roman"/>
      <charset val="134"/>
    </font>
    <font>
      <sz val="16"/>
      <name val="Times New Roman"/>
      <charset val="134"/>
    </font>
    <font>
      <sz val="9"/>
      <name val="宋体"/>
      <charset val="134"/>
    </font>
    <font>
      <sz val="16"/>
      <color theme="1"/>
      <name val="宋体"/>
      <charset val="134"/>
      <scheme val="minor"/>
    </font>
    <font>
      <sz val="11"/>
      <color theme="0"/>
      <name val="宋体"/>
      <charset val="0"/>
      <scheme val="minor"/>
    </font>
    <font>
      <b/>
      <sz val="11"/>
      <color theme="3"/>
      <name val="宋体"/>
      <charset val="134"/>
      <scheme val="minor"/>
    </font>
    <font>
      <sz val="11"/>
      <color theme="1"/>
      <name val="宋体"/>
      <charset val="0"/>
      <scheme val="minor"/>
    </font>
    <font>
      <i/>
      <sz val="11"/>
      <color rgb="FF7F7F7F"/>
      <name val="宋体"/>
      <charset val="0"/>
      <scheme val="minor"/>
    </font>
    <font>
      <sz val="11"/>
      <color rgb="FFFF0000"/>
      <name val="宋体"/>
      <charset val="0"/>
      <scheme val="minor"/>
    </font>
    <font>
      <b/>
      <sz val="13"/>
      <color theme="3"/>
      <name val="宋体"/>
      <charset val="134"/>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b/>
      <sz val="15"/>
      <color theme="3"/>
      <name val="宋体"/>
      <charset val="134"/>
      <scheme val="minor"/>
    </font>
    <font>
      <u/>
      <sz val="11"/>
      <color rgb="FF80008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
      <sz val="9"/>
      <color rgb="FFFF0000"/>
      <name val="宋体"/>
      <charset val="134"/>
      <scheme val="minor"/>
    </font>
    <font>
      <sz val="10"/>
      <color rgb="FFFF0000"/>
      <name val="宋体"/>
      <charset val="134"/>
      <scheme val="minor"/>
    </font>
    <font>
      <b/>
      <sz val="18"/>
      <color theme="1"/>
      <name val="宋体"/>
      <charset val="134"/>
    </font>
    <font>
      <b/>
      <sz val="10"/>
      <color rgb="FF000000"/>
      <name val="宋体"/>
      <charset val="134"/>
    </font>
    <font>
      <b/>
      <sz val="10"/>
      <name val="宋体"/>
      <charset val="134"/>
    </font>
    <font>
      <sz val="10"/>
      <color rgb="FFFF0000"/>
      <name val="宋体"/>
      <charset val="134"/>
    </font>
    <font>
      <sz val="16"/>
      <name val="宋体"/>
      <charset val="134"/>
    </font>
  </fonts>
  <fills count="3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8">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0" fillId="23" borderId="0" applyNumberFormat="0" applyBorder="0" applyAlignment="0" applyProtection="0">
      <alignment vertical="center"/>
    </xf>
    <xf numFmtId="0" fontId="37" fillId="20"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0" fillId="17" borderId="0" applyNumberFormat="0" applyBorder="0" applyAlignment="0" applyProtection="0">
      <alignment vertical="center"/>
    </xf>
    <xf numFmtId="0" fontId="34" fillId="14" borderId="0" applyNumberFormat="0" applyBorder="0" applyAlignment="0" applyProtection="0">
      <alignment vertical="center"/>
    </xf>
    <xf numFmtId="43" fontId="0" fillId="0" borderId="0" applyFont="0" applyFill="0" applyBorder="0" applyAlignment="0" applyProtection="0">
      <alignment vertical="center"/>
    </xf>
    <xf numFmtId="0" fontId="28" fillId="25"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0" fillId="8" borderId="11" applyNumberFormat="0" applyFont="0" applyAlignment="0" applyProtection="0">
      <alignment vertical="center"/>
    </xf>
    <xf numFmtId="0" fontId="28" fillId="19" borderId="0" applyNumberFormat="0" applyBorder="0" applyAlignment="0" applyProtection="0">
      <alignment vertical="center"/>
    </xf>
    <xf numFmtId="0" fontId="2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2" fillId="0" borderId="12" applyNumberFormat="0" applyFill="0" applyAlignment="0" applyProtection="0">
      <alignment vertical="center"/>
    </xf>
    <xf numFmtId="0" fontId="33" fillId="0" borderId="12" applyNumberFormat="0" applyFill="0" applyAlignment="0" applyProtection="0">
      <alignment vertical="center"/>
    </xf>
    <xf numFmtId="0" fontId="28" fillId="24" borderId="0" applyNumberFormat="0" applyBorder="0" applyAlignment="0" applyProtection="0">
      <alignment vertical="center"/>
    </xf>
    <xf numFmtId="0" fontId="29" fillId="0" borderId="10" applyNumberFormat="0" applyFill="0" applyAlignment="0" applyProtection="0">
      <alignment vertical="center"/>
    </xf>
    <xf numFmtId="0" fontId="28" fillId="11" borderId="0" applyNumberFormat="0" applyBorder="0" applyAlignment="0" applyProtection="0">
      <alignment vertical="center"/>
    </xf>
    <xf numFmtId="0" fontId="44" fillId="22" borderId="16" applyNumberFormat="0" applyAlignment="0" applyProtection="0">
      <alignment vertical="center"/>
    </xf>
    <xf numFmtId="0" fontId="38" fillId="22" borderId="14" applyNumberFormat="0" applyAlignment="0" applyProtection="0">
      <alignment vertical="center"/>
    </xf>
    <xf numFmtId="0" fontId="35" fillId="16" borderId="13" applyNumberFormat="0" applyAlignment="0" applyProtection="0">
      <alignment vertical="center"/>
    </xf>
    <xf numFmtId="0" fontId="30" fillId="27" borderId="0" applyNumberFormat="0" applyBorder="0" applyAlignment="0" applyProtection="0">
      <alignment vertical="center"/>
    </xf>
    <xf numFmtId="0" fontId="28" fillId="32" borderId="0" applyNumberFormat="0" applyBorder="0" applyAlignment="0" applyProtection="0">
      <alignment vertical="center"/>
    </xf>
    <xf numFmtId="0" fontId="39" fillId="0" borderId="15" applyNumberFormat="0" applyFill="0" applyAlignment="0" applyProtection="0">
      <alignment vertical="center"/>
    </xf>
    <xf numFmtId="0" fontId="45" fillId="0" borderId="17" applyNumberFormat="0" applyFill="0" applyAlignment="0" applyProtection="0">
      <alignment vertical="center"/>
    </xf>
    <xf numFmtId="0" fontId="46" fillId="35" borderId="0" applyNumberFormat="0" applyBorder="0" applyAlignment="0" applyProtection="0">
      <alignment vertical="center"/>
    </xf>
    <xf numFmtId="0" fontId="36" fillId="18" borderId="0" applyNumberFormat="0" applyBorder="0" applyAlignment="0" applyProtection="0">
      <alignment vertical="center"/>
    </xf>
    <xf numFmtId="0" fontId="30" fillId="9" borderId="0" applyNumberFormat="0" applyBorder="0" applyAlignment="0" applyProtection="0">
      <alignment vertical="center"/>
    </xf>
    <xf numFmtId="0" fontId="28" fillId="30" borderId="0" applyNumberFormat="0" applyBorder="0" applyAlignment="0" applyProtection="0">
      <alignment vertical="center"/>
    </xf>
    <xf numFmtId="0" fontId="30" fillId="21" borderId="0" applyNumberFormat="0" applyBorder="0" applyAlignment="0" applyProtection="0">
      <alignment vertical="center"/>
    </xf>
    <xf numFmtId="0" fontId="30" fillId="15" borderId="0" applyNumberFormat="0" applyBorder="0" applyAlignment="0" applyProtection="0">
      <alignment vertical="center"/>
    </xf>
    <xf numFmtId="0" fontId="30" fillId="34" borderId="0" applyNumberFormat="0" applyBorder="0" applyAlignment="0" applyProtection="0">
      <alignment vertical="center"/>
    </xf>
    <xf numFmtId="0" fontId="30" fillId="13" borderId="0" applyNumberFormat="0" applyBorder="0" applyAlignment="0" applyProtection="0">
      <alignment vertical="center"/>
    </xf>
    <xf numFmtId="0" fontId="28" fillId="29" borderId="0" applyNumberFormat="0" applyBorder="0" applyAlignment="0" applyProtection="0">
      <alignment vertical="center"/>
    </xf>
    <xf numFmtId="0" fontId="28" fillId="31" borderId="0" applyNumberFormat="0" applyBorder="0" applyAlignment="0" applyProtection="0">
      <alignment vertical="center"/>
    </xf>
    <xf numFmtId="0" fontId="30" fillId="33" borderId="0" applyNumberFormat="0" applyBorder="0" applyAlignment="0" applyProtection="0">
      <alignment vertical="center"/>
    </xf>
    <xf numFmtId="0" fontId="30" fillId="7" borderId="0" applyNumberFormat="0" applyBorder="0" applyAlignment="0" applyProtection="0">
      <alignment vertical="center"/>
    </xf>
    <xf numFmtId="0" fontId="28" fillId="26" borderId="0" applyNumberFormat="0" applyBorder="0" applyAlignment="0" applyProtection="0">
      <alignment vertical="center"/>
    </xf>
    <xf numFmtId="0" fontId="30" fillId="12" borderId="0" applyNumberFormat="0" applyBorder="0" applyAlignment="0" applyProtection="0">
      <alignment vertical="center"/>
    </xf>
    <xf numFmtId="0" fontId="28" fillId="28" borderId="0" applyNumberFormat="0" applyBorder="0" applyAlignment="0" applyProtection="0">
      <alignment vertical="center"/>
    </xf>
    <xf numFmtId="0" fontId="28" fillId="5" borderId="0" applyNumberFormat="0" applyBorder="0" applyAlignment="0" applyProtection="0">
      <alignment vertical="center"/>
    </xf>
    <xf numFmtId="0" fontId="30" fillId="6" borderId="0" applyNumberFormat="0" applyBorder="0" applyAlignment="0" applyProtection="0">
      <alignment vertical="center"/>
    </xf>
    <xf numFmtId="0" fontId="28" fillId="10" borderId="0" applyNumberFormat="0" applyBorder="0" applyAlignment="0" applyProtection="0">
      <alignment vertical="center"/>
    </xf>
  </cellStyleXfs>
  <cellXfs count="157">
    <xf numFmtId="0" fontId="0" fillId="0" borderId="0" xfId="0">
      <alignment vertical="center"/>
    </xf>
    <xf numFmtId="0" fontId="1" fillId="0" borderId="0" xfId="0" applyFont="1" applyAlignment="1">
      <alignment vertical="top"/>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9" fontId="2" fillId="0" borderId="2" xfId="0" applyNumberFormat="1" applyFont="1" applyBorder="1" applyAlignment="1">
      <alignment horizontal="center" vertical="center" wrapText="1"/>
    </xf>
    <xf numFmtId="10" fontId="2" fillId="0" borderId="2" xfId="11"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Fill="1" applyAlignment="1">
      <alignment vertical="center" wrapText="1"/>
    </xf>
    <xf numFmtId="0" fontId="3" fillId="0" borderId="3" xfId="0" applyFont="1" applyBorder="1" applyAlignment="1">
      <alignment vertical="center" wrapText="1"/>
    </xf>
    <xf numFmtId="0" fontId="3" fillId="0" borderId="3" xfId="0" applyFont="1" applyBorder="1" applyAlignment="1">
      <alignment horizontal="center" vertical="center" wrapText="1"/>
    </xf>
    <xf numFmtId="0" fontId="3" fillId="2" borderId="3" xfId="0" applyFont="1" applyFill="1" applyBorder="1" applyAlignment="1">
      <alignment vertical="center" wrapText="1"/>
    </xf>
    <xf numFmtId="0" fontId="4" fillId="0" borderId="3" xfId="0" applyFont="1" applyBorder="1" applyAlignment="1">
      <alignment vertical="center" wrapText="1"/>
    </xf>
    <xf numFmtId="0" fontId="3" fillId="3" borderId="3" xfId="0" applyFont="1" applyFill="1" applyBorder="1" applyAlignment="1">
      <alignment horizontal="center" vertical="center" wrapText="1"/>
    </xf>
    <xf numFmtId="0" fontId="3" fillId="0" borderId="3" xfId="0" applyFont="1" applyFill="1" applyBorder="1" applyAlignment="1">
      <alignment vertical="center" wrapText="1"/>
    </xf>
    <xf numFmtId="0" fontId="4" fillId="0" borderId="3" xfId="0" applyFont="1" applyFill="1" applyBorder="1" applyAlignment="1">
      <alignment vertical="center" wrapText="1"/>
    </xf>
    <xf numFmtId="0" fontId="3" fillId="0"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center" vertical="center" wrapText="1"/>
    </xf>
    <xf numFmtId="10" fontId="5" fillId="0" borderId="2" xfId="0" applyNumberFormat="1" applyFont="1" applyBorder="1" applyAlignment="1">
      <alignment horizontal="center" vertical="center" wrapText="1"/>
    </xf>
    <xf numFmtId="176" fontId="0" fillId="0" borderId="0" xfId="0" applyNumberFormat="1">
      <alignment vertical="center"/>
    </xf>
    <xf numFmtId="31" fontId="7" fillId="0" borderId="0" xfId="0" applyNumberFormat="1" applyFont="1" applyAlignment="1">
      <alignment horizontal="justify" vertical="center"/>
    </xf>
    <xf numFmtId="177" fontId="0" fillId="0" borderId="0" xfId="0" applyNumberFormat="1">
      <alignment vertical="center"/>
    </xf>
    <xf numFmtId="0" fontId="7" fillId="0" borderId="0" xfId="0" applyFont="1" applyAlignment="1">
      <alignment horizontal="justify" vertical="center"/>
    </xf>
    <xf numFmtId="0" fontId="0" fillId="0" borderId="3" xfId="0" applyBorder="1">
      <alignment vertical="center"/>
    </xf>
    <xf numFmtId="0" fontId="8" fillId="0" borderId="3" xfId="0" applyFont="1" applyFill="1" applyBorder="1" applyAlignment="1">
      <alignment horizontal="center" vertical="center" wrapText="1"/>
    </xf>
    <xf numFmtId="0" fontId="8" fillId="0" borderId="3" xfId="0" applyFont="1" applyFill="1" applyBorder="1" applyAlignment="1">
      <alignment vertical="center" wrapText="1"/>
    </xf>
    <xf numFmtId="0" fontId="9"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0" fillId="3" borderId="3" xfId="0" applyFill="1" applyBorder="1">
      <alignment vertical="center"/>
    </xf>
    <xf numFmtId="0" fontId="0" fillId="2" borderId="3" xfId="0" applyFill="1" applyBorder="1">
      <alignment vertical="center"/>
    </xf>
    <xf numFmtId="0" fontId="0" fillId="0" borderId="3" xfId="0" applyFill="1" applyBorder="1">
      <alignment vertical="center"/>
    </xf>
    <xf numFmtId="0" fontId="8" fillId="0" borderId="6" xfId="0" applyFont="1" applyFill="1" applyBorder="1" applyAlignment="1">
      <alignment horizontal="center" vertical="center" wrapText="1"/>
    </xf>
    <xf numFmtId="0" fontId="8" fillId="2" borderId="3" xfId="0" applyFont="1" applyFill="1" applyBorder="1" applyAlignment="1">
      <alignment vertical="center" wrapText="1"/>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lignment vertical="center"/>
    </xf>
    <xf numFmtId="0" fontId="10" fillId="2" borderId="0" xfId="0" applyFont="1" applyFill="1">
      <alignment vertical="center"/>
    </xf>
    <xf numFmtId="0" fontId="10" fillId="3" borderId="0" xfId="0" applyFont="1" applyFill="1">
      <alignment vertical="center"/>
    </xf>
    <xf numFmtId="0" fontId="10" fillId="2" borderId="0" xfId="0" applyFont="1" applyFill="1" applyAlignment="1">
      <alignment horizontal="center" vertical="center"/>
    </xf>
    <xf numFmtId="0" fontId="10" fillId="3" borderId="0" xfId="0" applyFont="1" applyFill="1" applyAlignment="1">
      <alignment horizontal="center" vertical="center"/>
    </xf>
    <xf numFmtId="0" fontId="10" fillId="0" borderId="3" xfId="0" applyFont="1" applyBorder="1" applyAlignment="1">
      <alignment vertical="center" wrapText="1"/>
    </xf>
    <xf numFmtId="0" fontId="10" fillId="0" borderId="3" xfId="0" applyFont="1" applyBorder="1" applyAlignment="1">
      <alignment horizontal="center" vertical="center" wrapText="1"/>
    </xf>
    <xf numFmtId="0" fontId="10" fillId="2" borderId="3" xfId="0" applyFont="1" applyFill="1" applyBorder="1" applyAlignment="1">
      <alignment vertical="center" wrapText="1"/>
    </xf>
    <xf numFmtId="0" fontId="10" fillId="3"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0" fillId="2" borderId="3" xfId="0" applyFont="1" applyFill="1" applyBorder="1" applyAlignment="1">
      <alignment horizontal="center" vertical="center" wrapText="1"/>
    </xf>
    <xf numFmtId="0" fontId="12" fillId="0" borderId="3" xfId="0" applyFont="1" applyBorder="1" applyAlignment="1">
      <alignment horizontal="right" vertical="center"/>
    </xf>
    <xf numFmtId="10" fontId="10" fillId="2" borderId="3" xfId="11" applyNumberFormat="1" applyFont="1" applyFill="1" applyBorder="1">
      <alignment vertical="center"/>
    </xf>
    <xf numFmtId="10" fontId="10" fillId="3" borderId="3" xfId="0" applyNumberFormat="1" applyFont="1" applyFill="1" applyBorder="1">
      <alignment vertical="center"/>
    </xf>
    <xf numFmtId="178" fontId="10" fillId="0" borderId="3" xfId="0" applyNumberFormat="1" applyFont="1" applyBorder="1">
      <alignment vertical="center"/>
    </xf>
    <xf numFmtId="0" fontId="12" fillId="0" borderId="3" xfId="0" applyFont="1" applyBorder="1" applyAlignment="1">
      <alignment horizontal="center" vertical="center"/>
    </xf>
    <xf numFmtId="10" fontId="10" fillId="2" borderId="3" xfId="11" applyNumberFormat="1" applyFont="1" applyFill="1" applyBorder="1" applyAlignment="1">
      <alignment horizontal="center" vertical="center"/>
    </xf>
    <xf numFmtId="10" fontId="10" fillId="3" borderId="3" xfId="0" applyNumberFormat="1" applyFont="1" applyFill="1" applyBorder="1" applyAlignment="1">
      <alignment horizontal="center" vertical="center"/>
    </xf>
    <xf numFmtId="0" fontId="10" fillId="0" borderId="3" xfId="0" applyFont="1" applyBorder="1" applyAlignment="1">
      <alignment horizontal="center" vertical="center"/>
    </xf>
    <xf numFmtId="0" fontId="10" fillId="0" borderId="3" xfId="0" applyFont="1" applyBorder="1">
      <alignment vertical="center"/>
    </xf>
    <xf numFmtId="0" fontId="11" fillId="0" borderId="3" xfId="0" applyFont="1" applyBorder="1" applyAlignment="1">
      <alignment vertical="center" wrapText="1"/>
    </xf>
    <xf numFmtId="0" fontId="10" fillId="2" borderId="3" xfId="0" applyFont="1" applyFill="1" applyBorder="1">
      <alignment vertical="center"/>
    </xf>
    <xf numFmtId="0" fontId="10" fillId="3" borderId="3" xfId="0" applyFont="1" applyFill="1" applyBorder="1">
      <alignment vertical="center"/>
    </xf>
    <xf numFmtId="9" fontId="10" fillId="2" borderId="3" xfId="11" applyFont="1" applyFill="1" applyBorder="1">
      <alignment vertical="center"/>
    </xf>
    <xf numFmtId="9" fontId="10" fillId="3" borderId="3" xfId="11" applyFont="1" applyFill="1" applyBorder="1">
      <alignment vertical="center"/>
    </xf>
    <xf numFmtId="0" fontId="11" fillId="2" borderId="3" xfId="0" applyFont="1" applyFill="1" applyBorder="1" applyAlignment="1">
      <alignment vertical="center" wrapText="1"/>
    </xf>
    <xf numFmtId="0" fontId="10" fillId="2" borderId="3"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3" xfId="0" applyFont="1" applyFill="1" applyBorder="1">
      <alignment vertical="center"/>
    </xf>
    <xf numFmtId="0" fontId="10" fillId="0" borderId="3" xfId="0" applyFont="1" applyFill="1" applyBorder="1">
      <alignment vertical="center"/>
    </xf>
    <xf numFmtId="0" fontId="10" fillId="2" borderId="3" xfId="0" applyFont="1" applyFill="1" applyBorder="1" applyAlignment="1">
      <alignment horizontal="right" vertical="center"/>
    </xf>
    <xf numFmtId="0" fontId="0" fillId="0" borderId="0" xfId="0" applyAlignment="1">
      <alignment vertical="center"/>
    </xf>
    <xf numFmtId="0" fontId="13" fillId="0" borderId="3" xfId="0" applyFont="1" applyBorder="1" applyAlignment="1">
      <alignment vertical="center" wrapText="1"/>
    </xf>
    <xf numFmtId="0" fontId="14" fillId="0" borderId="3" xfId="0" applyFont="1" applyBorder="1" applyAlignment="1">
      <alignment vertical="center" wrapText="1"/>
    </xf>
    <xf numFmtId="0" fontId="15" fillId="0" borderId="3" xfId="0" applyFont="1" applyBorder="1" applyAlignment="1">
      <alignment vertical="center" wrapText="1"/>
    </xf>
    <xf numFmtId="0" fontId="16" fillId="0" borderId="3" xfId="0" applyFont="1" applyBorder="1" applyAlignment="1">
      <alignment vertical="center" wrapText="1"/>
    </xf>
    <xf numFmtId="0" fontId="14" fillId="0" borderId="3" xfId="0" applyFont="1" applyBorder="1" applyAlignment="1">
      <alignment vertical="center"/>
    </xf>
    <xf numFmtId="0" fontId="16" fillId="0" borderId="0" xfId="0" applyFont="1">
      <alignment vertical="center"/>
    </xf>
    <xf numFmtId="0" fontId="0" fillId="0" borderId="0" xfId="0" applyAlignment="1">
      <alignment horizontal="center" vertical="center"/>
    </xf>
    <xf numFmtId="0" fontId="17" fillId="0" borderId="0" xfId="0" applyFont="1" applyAlignment="1">
      <alignment horizontal="center" vertical="center"/>
    </xf>
    <xf numFmtId="0" fontId="14" fillId="0" borderId="3" xfId="0" applyFont="1" applyBorder="1" applyAlignment="1">
      <alignment horizontal="center" vertical="center" wrapText="1"/>
    </xf>
    <xf numFmtId="0" fontId="15"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5" fillId="0" borderId="3" xfId="0" applyFont="1" applyBorder="1" applyAlignment="1">
      <alignment horizontal="left" vertical="center" wrapText="1"/>
    </xf>
    <xf numFmtId="0" fontId="15"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 xfId="0" applyFont="1" applyBorder="1" applyAlignment="1">
      <alignment horizontal="left" vertical="center" wrapText="1"/>
    </xf>
    <xf numFmtId="0" fontId="15" fillId="0" borderId="9" xfId="0" applyFont="1" applyBorder="1" applyAlignment="1">
      <alignment horizontal="center" vertical="center" wrapText="1"/>
    </xf>
    <xf numFmtId="0" fontId="15" fillId="0" borderId="3" xfId="0" applyFont="1" applyBorder="1" applyAlignment="1">
      <alignment horizontal="center" vertical="center" wrapText="1"/>
    </xf>
    <xf numFmtId="10" fontId="16" fillId="0" borderId="0" xfId="11" applyNumberFormat="1" applyFont="1">
      <alignment vertical="center"/>
    </xf>
    <xf numFmtId="0" fontId="14" fillId="0" borderId="3" xfId="0" applyFont="1" applyBorder="1" applyAlignment="1">
      <alignment horizontal="justify" vertical="center" wrapText="1"/>
    </xf>
    <xf numFmtId="0" fontId="14" fillId="0" borderId="9"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3" xfId="0" applyFont="1" applyBorder="1" applyAlignment="1">
      <alignment horizontal="center" vertical="center"/>
    </xf>
    <xf numFmtId="0" fontId="15" fillId="0" borderId="7" xfId="0" applyFont="1" applyBorder="1" applyAlignment="1">
      <alignment vertical="center" wrapText="1"/>
    </xf>
    <xf numFmtId="0" fontId="15" fillId="0" borderId="8" xfId="0" applyFont="1" applyBorder="1" applyAlignment="1">
      <alignment vertical="center" wrapText="1"/>
    </xf>
    <xf numFmtId="0" fontId="15" fillId="0" borderId="9" xfId="0" applyFont="1" applyBorder="1" applyAlignment="1">
      <alignment vertical="center" wrapText="1"/>
    </xf>
    <xf numFmtId="0" fontId="16" fillId="0" borderId="3" xfId="0" applyFont="1" applyBorder="1">
      <alignment vertical="center"/>
    </xf>
    <xf numFmtId="0" fontId="18" fillId="0" borderId="0" xfId="0" applyFont="1" applyFill="1">
      <alignment vertical="center"/>
    </xf>
    <xf numFmtId="0" fontId="16" fillId="0" borderId="0" xfId="0" applyFont="1" applyFill="1" applyAlignment="1">
      <alignment vertical="center"/>
    </xf>
    <xf numFmtId="0" fontId="10" fillId="0" borderId="0" xfId="0" applyFont="1" applyFill="1">
      <alignment vertical="center"/>
    </xf>
    <xf numFmtId="0" fontId="10" fillId="0" borderId="0" xfId="0" applyFont="1" applyFill="1" applyAlignment="1">
      <alignment horizontal="center" vertical="center"/>
    </xf>
    <xf numFmtId="0" fontId="10" fillId="0" borderId="0" xfId="0" applyFont="1" applyFill="1" applyAlignment="1">
      <alignment vertical="center" wrapText="1"/>
    </xf>
    <xf numFmtId="0" fontId="19" fillId="0" borderId="0" xfId="0" applyFont="1" applyFill="1" applyAlignment="1">
      <alignment horizontal="center" vertical="center"/>
    </xf>
    <xf numFmtId="0" fontId="19" fillId="0" borderId="0" xfId="0" applyFont="1" applyFill="1" applyAlignment="1">
      <alignment horizontal="center" vertical="center" wrapText="1"/>
    </xf>
    <xf numFmtId="0" fontId="20" fillId="0" borderId="3"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3" xfId="0" applyFont="1" applyFill="1" applyBorder="1" applyAlignment="1">
      <alignment horizontal="center" vertical="center"/>
    </xf>
    <xf numFmtId="0" fontId="15" fillId="0" borderId="3" xfId="0" applyFont="1" applyFill="1" applyBorder="1" applyAlignment="1">
      <alignment horizontal="left" vertical="center" wrapText="1"/>
    </xf>
    <xf numFmtId="0" fontId="9" fillId="0" borderId="3" xfId="0" applyFont="1" applyFill="1" applyBorder="1" applyAlignment="1">
      <alignment vertical="center" wrapText="1"/>
    </xf>
    <xf numFmtId="0" fontId="16" fillId="0" borderId="3" xfId="0" applyFont="1" applyFill="1" applyBorder="1" applyAlignment="1">
      <alignment horizontal="center" vertical="center"/>
    </xf>
    <xf numFmtId="0" fontId="22" fillId="0" borderId="3" xfId="0" applyFont="1" applyFill="1" applyBorder="1" applyAlignment="1">
      <alignment vertical="center" wrapText="1"/>
    </xf>
    <xf numFmtId="0" fontId="14" fillId="0" borderId="8"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14" fillId="0" borderId="9" xfId="0" applyFont="1" applyFill="1" applyBorder="1" applyAlignment="1">
      <alignment horizontal="center" vertical="center" wrapText="1"/>
    </xf>
    <xf numFmtId="0" fontId="14" fillId="0" borderId="3" xfId="0" applyFont="1" applyFill="1" applyBorder="1" applyAlignment="1">
      <alignment vertical="center" wrapText="1"/>
    </xf>
    <xf numFmtId="0" fontId="14" fillId="0" borderId="9" xfId="0" applyFont="1" applyFill="1" applyBorder="1" applyAlignment="1">
      <alignment vertical="center" wrapText="1"/>
    </xf>
    <xf numFmtId="0" fontId="15" fillId="0" borderId="3" xfId="0" applyFont="1" applyFill="1" applyBorder="1" applyAlignment="1">
      <alignment vertical="center" wrapText="1"/>
    </xf>
    <xf numFmtId="0" fontId="13" fillId="0" borderId="3" xfId="0" applyFont="1" applyFill="1" applyBorder="1" applyAlignment="1">
      <alignment vertical="center" wrapText="1"/>
    </xf>
    <xf numFmtId="0" fontId="16" fillId="0" borderId="3" xfId="0" applyFont="1" applyFill="1" applyBorder="1" applyAlignment="1">
      <alignment vertical="center" wrapText="1"/>
    </xf>
    <xf numFmtId="0" fontId="14" fillId="0" borderId="3" xfId="0" applyFont="1" applyFill="1" applyBorder="1" applyAlignment="1">
      <alignment horizontal="left" vertical="center" wrapText="1"/>
    </xf>
    <xf numFmtId="0" fontId="14" fillId="0" borderId="3" xfId="0" applyFont="1" applyFill="1" applyBorder="1" applyAlignment="1">
      <alignment horizontal="justify" vertical="center" wrapText="1"/>
    </xf>
    <xf numFmtId="0" fontId="16" fillId="0" borderId="3" xfId="0" applyFont="1" applyFill="1" applyBorder="1">
      <alignment vertical="center"/>
    </xf>
    <xf numFmtId="10" fontId="10" fillId="0" borderId="0" xfId="11" applyNumberFormat="1" applyFont="1" applyFill="1" applyAlignment="1">
      <alignment vertical="center" wrapText="1"/>
    </xf>
    <xf numFmtId="9" fontId="16" fillId="0" borderId="3" xfId="11" applyFont="1" applyFill="1" applyBorder="1" applyAlignment="1">
      <alignment vertical="center"/>
    </xf>
    <xf numFmtId="10" fontId="16" fillId="0" borderId="0" xfId="11" applyNumberFormat="1" applyFont="1" applyFill="1" applyAlignment="1">
      <alignment vertical="center"/>
    </xf>
    <xf numFmtId="179" fontId="10" fillId="0" borderId="0" xfId="11" applyNumberFormat="1" applyFont="1" applyFill="1">
      <alignment vertical="center"/>
    </xf>
    <xf numFmtId="10" fontId="10" fillId="0" borderId="0" xfId="11" applyNumberFormat="1" applyFont="1" applyFill="1">
      <alignment vertical="center"/>
    </xf>
    <xf numFmtId="179" fontId="10" fillId="0" borderId="0" xfId="0" applyNumberFormat="1" applyFont="1" applyFill="1">
      <alignment vertical="center"/>
    </xf>
    <xf numFmtId="0" fontId="23" fillId="0" borderId="0" xfId="0" applyFont="1">
      <alignment vertical="center"/>
    </xf>
    <xf numFmtId="0" fontId="13" fillId="0" borderId="0" xfId="0" applyFont="1" applyFill="1" applyAlignment="1">
      <alignment horizontal="center" vertical="center" wrapText="1"/>
    </xf>
    <xf numFmtId="0" fontId="13" fillId="0" borderId="0" xfId="0" applyFont="1" applyFill="1" applyAlignment="1">
      <alignment vertical="center" wrapText="1"/>
    </xf>
    <xf numFmtId="0" fontId="24" fillId="0" borderId="0" xfId="0" applyFont="1" applyFill="1" applyAlignment="1">
      <alignment vertical="center" wrapText="1"/>
    </xf>
    <xf numFmtId="0" fontId="25" fillId="0" borderId="0" xfId="0" applyFont="1" applyFill="1" applyAlignment="1">
      <alignment horizontal="center" vertical="top" wrapText="1"/>
    </xf>
    <xf numFmtId="0" fontId="24" fillId="0" borderId="0" xfId="0" applyFont="1" applyFill="1" applyAlignment="1">
      <alignment horizontal="center" vertical="top" wrapText="1"/>
    </xf>
    <xf numFmtId="0" fontId="13" fillId="2" borderId="3"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26" fillId="0" borderId="3" xfId="0" applyFont="1" applyFill="1" applyBorder="1" applyAlignment="1">
      <alignment vertical="center" wrapText="1"/>
    </xf>
    <xf numFmtId="0" fontId="24" fillId="0" borderId="3" xfId="0" applyFont="1" applyFill="1" applyBorder="1" applyAlignment="1">
      <alignment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10" fontId="13" fillId="0" borderId="3" xfId="11" applyNumberFormat="1" applyFont="1" applyFill="1" applyBorder="1" applyAlignment="1">
      <alignment vertical="center" wrapText="1"/>
    </xf>
    <xf numFmtId="179" fontId="13" fillId="0" borderId="0" xfId="11" applyNumberFormat="1" applyFont="1" applyFill="1" applyAlignment="1">
      <alignment vertical="center" wrapText="1"/>
    </xf>
    <xf numFmtId="180" fontId="13" fillId="0" borderId="0" xfId="11" applyNumberFormat="1" applyFont="1" applyFill="1" applyAlignment="1">
      <alignment vertical="center" wrapText="1"/>
    </xf>
    <xf numFmtId="0" fontId="3" fillId="0" borderId="0" xfId="0" applyFont="1" applyAlignment="1">
      <alignment horizontal="center" vertical="center" wrapText="1"/>
    </xf>
    <xf numFmtId="0" fontId="27" fillId="0" borderId="0" xfId="0" applyFont="1" applyAlignment="1">
      <alignment horizontal="center" vertical="top"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C000"/>
      <color rgb="0092D05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8"/>
  <sheetViews>
    <sheetView topLeftCell="A3" workbookViewId="0">
      <selection activeCell="G5" sqref="G5"/>
    </sheetView>
  </sheetViews>
  <sheetFormatPr defaultColWidth="9" defaultRowHeight="12"/>
  <cols>
    <col min="1" max="3" width="6.90833333333333" style="6" customWidth="1"/>
    <col min="4" max="5" width="9" style="6"/>
    <col min="6" max="6" width="14.725" style="6" customWidth="1"/>
    <col min="7" max="7" width="23.8166666666667" style="6" customWidth="1"/>
    <col min="8" max="8" width="6.90833333333333" style="147" customWidth="1"/>
    <col min="9" max="9" width="39.3666666666667" style="6" customWidth="1"/>
    <col min="10" max="11" width="6" style="6" customWidth="1"/>
    <col min="12" max="12" width="19.9083333333333" style="6" customWidth="1"/>
    <col min="13" max="16384" width="9" style="6"/>
  </cols>
  <sheetData>
    <row r="1" ht="33" customHeight="1" spans="1:12">
      <c r="A1" s="148" t="s">
        <v>0</v>
      </c>
      <c r="B1" s="148"/>
      <c r="C1" s="148"/>
      <c r="D1" s="148"/>
      <c r="E1" s="148"/>
      <c r="F1" s="148"/>
      <c r="G1" s="148"/>
      <c r="H1" s="148"/>
      <c r="I1" s="148"/>
      <c r="J1" s="148"/>
      <c r="K1" s="148"/>
      <c r="L1" s="148"/>
    </row>
    <row r="2" s="147" customFormat="1" ht="30" customHeight="1" spans="1:12">
      <c r="A2" s="9" t="s">
        <v>1</v>
      </c>
      <c r="B2" s="9" t="s">
        <v>2</v>
      </c>
      <c r="C2" s="9" t="s">
        <v>3</v>
      </c>
      <c r="D2" s="9" t="s">
        <v>4</v>
      </c>
      <c r="E2" s="9" t="s">
        <v>5</v>
      </c>
      <c r="F2" s="9" t="s">
        <v>6</v>
      </c>
      <c r="G2" s="9" t="s">
        <v>7</v>
      </c>
      <c r="H2" s="9" t="s">
        <v>8</v>
      </c>
      <c r="I2" s="9" t="s">
        <v>9</v>
      </c>
      <c r="J2" s="9" t="s">
        <v>10</v>
      </c>
      <c r="K2" s="9" t="s">
        <v>11</v>
      </c>
      <c r="L2" s="9" t="s">
        <v>12</v>
      </c>
    </row>
    <row r="3" ht="84" spans="1:12">
      <c r="A3" s="9" t="s">
        <v>13</v>
      </c>
      <c r="B3" s="9" t="s">
        <v>13</v>
      </c>
      <c r="C3" s="9" t="s">
        <v>14</v>
      </c>
      <c r="D3" s="8" t="s">
        <v>15</v>
      </c>
      <c r="E3" s="8"/>
      <c r="F3" s="8" t="s">
        <v>16</v>
      </c>
      <c r="G3" s="8" t="s">
        <v>17</v>
      </c>
      <c r="H3" s="9">
        <v>1.5</v>
      </c>
      <c r="I3" s="8" t="s">
        <v>18</v>
      </c>
      <c r="J3" s="8"/>
      <c r="K3" s="8"/>
      <c r="L3" s="8" t="s">
        <v>19</v>
      </c>
    </row>
    <row r="4" ht="72" spans="1:12">
      <c r="A4" s="9"/>
      <c r="B4" s="9"/>
      <c r="C4" s="9"/>
      <c r="D4" s="8" t="s">
        <v>20</v>
      </c>
      <c r="E4" s="8"/>
      <c r="F4" s="8" t="s">
        <v>21</v>
      </c>
      <c r="G4" s="8" t="s">
        <v>22</v>
      </c>
      <c r="H4" s="9">
        <v>1.5</v>
      </c>
      <c r="I4" s="8" t="s">
        <v>23</v>
      </c>
      <c r="J4" s="8"/>
      <c r="K4" s="8"/>
      <c r="L4" s="8" t="s">
        <v>24</v>
      </c>
    </row>
    <row r="5" ht="84" spans="1:12">
      <c r="A5" s="9"/>
      <c r="B5" s="9"/>
      <c r="C5" s="8" t="s">
        <v>25</v>
      </c>
      <c r="D5" s="8" t="s">
        <v>26</v>
      </c>
      <c r="E5" s="8"/>
      <c r="F5" s="8" t="s">
        <v>27</v>
      </c>
      <c r="G5" s="8" t="s">
        <v>28</v>
      </c>
      <c r="H5" s="9">
        <v>3</v>
      </c>
      <c r="I5" s="8" t="s">
        <v>29</v>
      </c>
      <c r="J5" s="8"/>
      <c r="K5" s="8"/>
      <c r="L5" s="8" t="s">
        <v>30</v>
      </c>
    </row>
    <row r="6" ht="72" spans="1:12">
      <c r="A6" s="149" t="s">
        <v>31</v>
      </c>
      <c r="B6" s="9" t="s">
        <v>32</v>
      </c>
      <c r="C6" s="8" t="s">
        <v>33</v>
      </c>
      <c r="D6" s="8" t="s">
        <v>34</v>
      </c>
      <c r="E6" s="8"/>
      <c r="F6" s="8" t="s">
        <v>35</v>
      </c>
      <c r="G6" s="8" t="s">
        <v>36</v>
      </c>
      <c r="H6" s="9">
        <v>1</v>
      </c>
      <c r="I6" s="8" t="s">
        <v>37</v>
      </c>
      <c r="J6" s="8"/>
      <c r="K6" s="8"/>
      <c r="L6" s="8" t="s">
        <v>38</v>
      </c>
    </row>
    <row r="7" ht="108" spans="1:12">
      <c r="A7" s="150"/>
      <c r="B7" s="9"/>
      <c r="C7" s="8" t="s">
        <v>39</v>
      </c>
      <c r="D7" s="8"/>
      <c r="E7" s="8"/>
      <c r="F7" s="8" t="s">
        <v>40</v>
      </c>
      <c r="G7" s="8" t="s">
        <v>41</v>
      </c>
      <c r="H7" s="9">
        <v>1</v>
      </c>
      <c r="I7" s="8" t="s">
        <v>42</v>
      </c>
      <c r="J7" s="8"/>
      <c r="K7" s="8"/>
      <c r="L7" s="8" t="s">
        <v>43</v>
      </c>
    </row>
    <row r="8" ht="84" spans="1:12">
      <c r="A8" s="150"/>
      <c r="B8" s="9"/>
      <c r="C8" s="8" t="s">
        <v>44</v>
      </c>
      <c r="D8" s="8"/>
      <c r="E8" s="8"/>
      <c r="F8" s="8" t="s">
        <v>45</v>
      </c>
      <c r="G8" s="8" t="s">
        <v>46</v>
      </c>
      <c r="H8" s="9">
        <v>2</v>
      </c>
      <c r="I8" s="8" t="s">
        <v>47</v>
      </c>
      <c r="J8" s="8"/>
      <c r="K8" s="8"/>
      <c r="L8" s="8" t="s">
        <v>43</v>
      </c>
    </row>
    <row r="9" ht="36" spans="1:12">
      <c r="A9" s="150"/>
      <c r="B9" s="9"/>
      <c r="C9" s="9" t="s">
        <v>48</v>
      </c>
      <c r="D9" s="8" t="s">
        <v>49</v>
      </c>
      <c r="E9" s="8"/>
      <c r="F9" s="8" t="s">
        <v>50</v>
      </c>
      <c r="G9" s="8" t="s">
        <v>51</v>
      </c>
      <c r="H9" s="9">
        <v>2</v>
      </c>
      <c r="I9" s="8" t="s">
        <v>52</v>
      </c>
      <c r="J9" s="8"/>
      <c r="K9" s="8"/>
      <c r="L9" s="8" t="s">
        <v>43</v>
      </c>
    </row>
    <row r="10" ht="48" spans="1:12">
      <c r="A10" s="150"/>
      <c r="B10" s="9"/>
      <c r="C10" s="9"/>
      <c r="D10" s="8" t="s">
        <v>53</v>
      </c>
      <c r="E10" s="8"/>
      <c r="F10" s="8" t="s">
        <v>54</v>
      </c>
      <c r="G10" s="8" t="s">
        <v>55</v>
      </c>
      <c r="H10" s="9">
        <v>2</v>
      </c>
      <c r="I10" s="8" t="s">
        <v>56</v>
      </c>
      <c r="J10" s="8"/>
      <c r="K10" s="8"/>
      <c r="L10" s="8" t="s">
        <v>57</v>
      </c>
    </row>
    <row r="11" ht="60" spans="1:12">
      <c r="A11" s="150"/>
      <c r="B11" s="9"/>
      <c r="C11" s="9"/>
      <c r="D11" s="8" t="s">
        <v>58</v>
      </c>
      <c r="E11" s="8"/>
      <c r="F11" s="8" t="s">
        <v>59</v>
      </c>
      <c r="G11" s="8" t="s">
        <v>60</v>
      </c>
      <c r="H11" s="9">
        <v>1</v>
      </c>
      <c r="I11" s="8" t="s">
        <v>61</v>
      </c>
      <c r="J11" s="8"/>
      <c r="K11" s="8"/>
      <c r="L11" s="8" t="s">
        <v>62</v>
      </c>
    </row>
    <row r="12" ht="96" spans="1:12">
      <c r="A12" s="150"/>
      <c r="B12" s="149" t="s">
        <v>63</v>
      </c>
      <c r="C12" s="9" t="s">
        <v>64</v>
      </c>
      <c r="D12" s="8"/>
      <c r="E12" s="8"/>
      <c r="F12" s="8" t="s">
        <v>65</v>
      </c>
      <c r="G12" s="8" t="s">
        <v>66</v>
      </c>
      <c r="H12" s="9">
        <v>2</v>
      </c>
      <c r="I12" s="8" t="s">
        <v>67</v>
      </c>
      <c r="J12" s="8"/>
      <c r="K12" s="8"/>
      <c r="L12" s="8" t="s">
        <v>68</v>
      </c>
    </row>
    <row r="13" ht="84" spans="1:12">
      <c r="A13" s="150"/>
      <c r="B13" s="150"/>
      <c r="C13" s="9" t="s">
        <v>44</v>
      </c>
      <c r="D13" s="8"/>
      <c r="E13" s="8"/>
      <c r="F13" s="8" t="s">
        <v>69</v>
      </c>
      <c r="G13" s="8" t="s">
        <v>70</v>
      </c>
      <c r="H13" s="9">
        <v>2</v>
      </c>
      <c r="I13" s="8" t="s">
        <v>71</v>
      </c>
      <c r="J13" s="8"/>
      <c r="K13" s="8"/>
      <c r="L13" s="8" t="s">
        <v>72</v>
      </c>
    </row>
    <row r="14" ht="61" customHeight="1" spans="1:12">
      <c r="A14" s="150"/>
      <c r="B14" s="150"/>
      <c r="C14" s="9" t="s">
        <v>73</v>
      </c>
      <c r="D14" s="149" t="s">
        <v>74</v>
      </c>
      <c r="E14" s="8"/>
      <c r="F14" s="8" t="s">
        <v>75</v>
      </c>
      <c r="G14" s="8" t="s">
        <v>76</v>
      </c>
      <c r="H14" s="9">
        <v>1</v>
      </c>
      <c r="I14" s="8" t="s">
        <v>77</v>
      </c>
      <c r="J14" s="8"/>
      <c r="K14" s="8"/>
      <c r="L14" s="8" t="s">
        <v>78</v>
      </c>
    </row>
    <row r="15" ht="108" spans="1:12">
      <c r="A15" s="150"/>
      <c r="B15" s="150"/>
      <c r="C15" s="9"/>
      <c r="D15" s="151"/>
      <c r="E15" s="8"/>
      <c r="F15" s="8" t="s">
        <v>79</v>
      </c>
      <c r="G15" s="8" t="s">
        <v>80</v>
      </c>
      <c r="H15" s="9">
        <v>1</v>
      </c>
      <c r="I15" s="8" t="s">
        <v>81</v>
      </c>
      <c r="J15" s="8"/>
      <c r="K15" s="8"/>
      <c r="L15" s="8" t="s">
        <v>82</v>
      </c>
    </row>
    <row r="16" ht="60" spans="1:12">
      <c r="A16" s="150"/>
      <c r="B16" s="150"/>
      <c r="C16" s="9"/>
      <c r="D16" s="149"/>
      <c r="E16" s="149"/>
      <c r="F16" s="149"/>
      <c r="G16" s="8" t="s">
        <v>83</v>
      </c>
      <c r="H16" s="9">
        <v>1</v>
      </c>
      <c r="I16" s="8" t="s">
        <v>84</v>
      </c>
      <c r="J16" s="8"/>
      <c r="K16" s="8"/>
      <c r="L16" s="8" t="s">
        <v>85</v>
      </c>
    </row>
    <row r="17" ht="60" spans="1:12">
      <c r="A17" s="150"/>
      <c r="B17" s="150"/>
      <c r="C17" s="9"/>
      <c r="D17" s="150"/>
      <c r="E17" s="150"/>
      <c r="F17" s="150"/>
      <c r="G17" s="8" t="s">
        <v>86</v>
      </c>
      <c r="H17" s="9">
        <v>1</v>
      </c>
      <c r="I17" s="8" t="s">
        <v>87</v>
      </c>
      <c r="J17" s="8"/>
      <c r="K17" s="8"/>
      <c r="L17" s="8" t="s">
        <v>88</v>
      </c>
    </row>
    <row r="18" ht="48" spans="1:12">
      <c r="A18" s="150"/>
      <c r="B18" s="150"/>
      <c r="C18" s="9"/>
      <c r="D18" s="150"/>
      <c r="E18" s="150"/>
      <c r="F18" s="150"/>
      <c r="G18" s="8" t="s">
        <v>89</v>
      </c>
      <c r="H18" s="9">
        <v>1</v>
      </c>
      <c r="I18" s="8" t="s">
        <v>90</v>
      </c>
      <c r="J18" s="8"/>
      <c r="K18" s="8"/>
      <c r="L18" s="8" t="s">
        <v>91</v>
      </c>
    </row>
    <row r="19" ht="84" spans="1:12">
      <c r="A19" s="150"/>
      <c r="B19" s="150"/>
      <c r="C19" s="9"/>
      <c r="D19" s="150"/>
      <c r="E19" s="150"/>
      <c r="F19" s="150"/>
      <c r="G19" s="8" t="s">
        <v>92</v>
      </c>
      <c r="H19" s="9">
        <v>1</v>
      </c>
      <c r="I19" s="8" t="s">
        <v>93</v>
      </c>
      <c r="J19" s="8"/>
      <c r="K19" s="8"/>
      <c r="L19" s="8" t="s">
        <v>94</v>
      </c>
    </row>
    <row r="20" ht="84" spans="1:12">
      <c r="A20" s="150"/>
      <c r="B20" s="150"/>
      <c r="C20" s="9"/>
      <c r="D20" s="150"/>
      <c r="E20" s="150"/>
      <c r="F20" s="150"/>
      <c r="G20" s="8" t="s">
        <v>95</v>
      </c>
      <c r="H20" s="9">
        <v>3</v>
      </c>
      <c r="I20" s="8" t="s">
        <v>96</v>
      </c>
      <c r="J20" s="8"/>
      <c r="K20" s="8"/>
      <c r="L20" s="8" t="s">
        <v>97</v>
      </c>
    </row>
    <row r="21" ht="84" spans="1:12">
      <c r="A21" s="150"/>
      <c r="B21" s="150"/>
      <c r="C21" s="9"/>
      <c r="D21" s="150"/>
      <c r="E21" s="150"/>
      <c r="F21" s="150"/>
      <c r="G21" s="8" t="s">
        <v>98</v>
      </c>
      <c r="H21" s="9">
        <v>4</v>
      </c>
      <c r="I21" s="8" t="s">
        <v>99</v>
      </c>
      <c r="J21" s="8"/>
      <c r="K21" s="8"/>
      <c r="L21" s="8" t="s">
        <v>100</v>
      </c>
    </row>
    <row r="22" ht="60" spans="1:12">
      <c r="A22" s="150"/>
      <c r="B22" s="150"/>
      <c r="C22" s="9"/>
      <c r="D22" s="151"/>
      <c r="E22" s="151"/>
      <c r="F22" s="151"/>
      <c r="G22" s="8" t="s">
        <v>101</v>
      </c>
      <c r="H22" s="9">
        <v>4</v>
      </c>
      <c r="I22" s="8" t="s">
        <v>102</v>
      </c>
      <c r="J22" s="8"/>
      <c r="K22" s="8"/>
      <c r="L22" s="8" t="s">
        <v>103</v>
      </c>
    </row>
    <row r="23" ht="48" spans="1:12">
      <c r="A23" s="150"/>
      <c r="B23" s="150"/>
      <c r="C23" s="8" t="s">
        <v>104</v>
      </c>
      <c r="D23" s="8"/>
      <c r="E23" s="8"/>
      <c r="F23" s="8" t="s">
        <v>105</v>
      </c>
      <c r="G23" s="8" t="s">
        <v>106</v>
      </c>
      <c r="H23" s="9">
        <v>1</v>
      </c>
      <c r="I23" s="8" t="s">
        <v>107</v>
      </c>
      <c r="J23" s="8"/>
      <c r="K23" s="8"/>
      <c r="L23" s="8" t="s">
        <v>108</v>
      </c>
    </row>
    <row r="24" ht="48" spans="1:12">
      <c r="A24" s="151"/>
      <c r="B24" s="151"/>
      <c r="C24" s="8" t="s">
        <v>109</v>
      </c>
      <c r="D24" s="8"/>
      <c r="E24" s="8"/>
      <c r="F24" s="8" t="s">
        <v>110</v>
      </c>
      <c r="G24" s="8" t="s">
        <v>111</v>
      </c>
      <c r="H24" s="9">
        <v>3</v>
      </c>
      <c r="I24" s="8" t="s">
        <v>112</v>
      </c>
      <c r="J24" s="8"/>
      <c r="K24" s="8"/>
      <c r="L24" s="8" t="s">
        <v>113</v>
      </c>
    </row>
    <row r="25" ht="60" spans="1:12">
      <c r="A25" s="152" t="s">
        <v>114</v>
      </c>
      <c r="B25" s="149" t="s">
        <v>115</v>
      </c>
      <c r="C25" s="8" t="s">
        <v>116</v>
      </c>
      <c r="D25" s="8" t="s">
        <v>117</v>
      </c>
      <c r="E25" s="8"/>
      <c r="F25" s="8" t="s">
        <v>118</v>
      </c>
      <c r="G25" s="8" t="s">
        <v>119</v>
      </c>
      <c r="H25" s="9">
        <v>10</v>
      </c>
      <c r="I25" s="8" t="s">
        <v>120</v>
      </c>
      <c r="J25" s="8"/>
      <c r="K25" s="8"/>
      <c r="L25" s="8" t="s">
        <v>121</v>
      </c>
    </row>
    <row r="26" ht="48" spans="1:12">
      <c r="A26" s="153"/>
      <c r="B26" s="150"/>
      <c r="C26" s="149" t="s">
        <v>122</v>
      </c>
      <c r="D26" s="149" t="s">
        <v>123</v>
      </c>
      <c r="E26" s="8" t="s">
        <v>124</v>
      </c>
      <c r="F26" s="8" t="s">
        <v>125</v>
      </c>
      <c r="G26" s="8" t="s">
        <v>126</v>
      </c>
      <c r="H26" s="9">
        <v>5</v>
      </c>
      <c r="I26" s="8" t="s">
        <v>127</v>
      </c>
      <c r="J26" s="8"/>
      <c r="K26" s="8"/>
      <c r="L26" s="8" t="s">
        <v>128</v>
      </c>
    </row>
    <row r="27" ht="84" spans="1:12">
      <c r="A27" s="153"/>
      <c r="B27" s="150"/>
      <c r="C27" s="151"/>
      <c r="D27" s="151"/>
      <c r="E27" s="8" t="s">
        <v>129</v>
      </c>
      <c r="F27" s="8" t="s">
        <v>130</v>
      </c>
      <c r="G27" s="8" t="s">
        <v>131</v>
      </c>
      <c r="H27" s="9">
        <v>3</v>
      </c>
      <c r="I27" s="8" t="s">
        <v>132</v>
      </c>
      <c r="J27" s="8"/>
      <c r="K27" s="8"/>
      <c r="L27" s="8" t="s">
        <v>133</v>
      </c>
    </row>
    <row r="28" ht="96" spans="1:12">
      <c r="A28" s="153"/>
      <c r="B28" s="150"/>
      <c r="C28" s="149" t="s">
        <v>134</v>
      </c>
      <c r="D28" s="8" t="s">
        <v>135</v>
      </c>
      <c r="E28" s="8"/>
      <c r="F28" s="8" t="s">
        <v>136</v>
      </c>
      <c r="G28" s="8" t="s">
        <v>137</v>
      </c>
      <c r="H28" s="9">
        <v>5</v>
      </c>
      <c r="I28" s="8" t="s">
        <v>138</v>
      </c>
      <c r="J28" s="8"/>
      <c r="K28" s="8"/>
      <c r="L28" s="8" t="s">
        <v>139</v>
      </c>
    </row>
    <row r="29" ht="144" spans="1:12">
      <c r="A29" s="153"/>
      <c r="B29" s="151"/>
      <c r="C29" s="151"/>
      <c r="D29" s="8" t="s">
        <v>140</v>
      </c>
      <c r="E29" s="8"/>
      <c r="F29" s="8" t="s">
        <v>141</v>
      </c>
      <c r="G29" s="8" t="s">
        <v>142</v>
      </c>
      <c r="H29" s="9">
        <v>2</v>
      </c>
      <c r="I29" s="8" t="s">
        <v>143</v>
      </c>
      <c r="J29" s="8"/>
      <c r="K29" s="8"/>
      <c r="L29" s="8" t="s">
        <v>144</v>
      </c>
    </row>
    <row r="30" ht="72" spans="1:12">
      <c r="A30" s="150" t="s">
        <v>145</v>
      </c>
      <c r="B30" s="149" t="s">
        <v>146</v>
      </c>
      <c r="C30" s="8" t="s">
        <v>147</v>
      </c>
      <c r="D30" s="8" t="s">
        <v>148</v>
      </c>
      <c r="E30" s="8"/>
      <c r="F30" s="8" t="s">
        <v>149</v>
      </c>
      <c r="G30" s="8" t="s">
        <v>150</v>
      </c>
      <c r="H30" s="9">
        <v>10</v>
      </c>
      <c r="I30" s="8" t="s">
        <v>151</v>
      </c>
      <c r="J30" s="8"/>
      <c r="K30" s="8"/>
      <c r="L30" s="8" t="s">
        <v>152</v>
      </c>
    </row>
    <row r="31" ht="84" spans="1:12">
      <c r="A31" s="150"/>
      <c r="B31" s="151"/>
      <c r="C31" s="8" t="s">
        <v>153</v>
      </c>
      <c r="D31" s="8" t="s">
        <v>154</v>
      </c>
      <c r="E31" s="8"/>
      <c r="F31" s="8" t="s">
        <v>155</v>
      </c>
      <c r="G31" s="8" t="s">
        <v>156</v>
      </c>
      <c r="H31" s="9">
        <v>10</v>
      </c>
      <c r="I31" s="8" t="s">
        <v>157</v>
      </c>
      <c r="J31" s="8"/>
      <c r="K31" s="8"/>
      <c r="L31" s="8" t="s">
        <v>158</v>
      </c>
    </row>
    <row r="32" ht="60" spans="1:12">
      <c r="A32" s="150"/>
      <c r="B32" s="149" t="s">
        <v>159</v>
      </c>
      <c r="C32" s="8" t="s">
        <v>160</v>
      </c>
      <c r="D32" s="8"/>
      <c r="E32" s="8"/>
      <c r="F32" s="8" t="s">
        <v>161</v>
      </c>
      <c r="G32" s="8" t="s">
        <v>162</v>
      </c>
      <c r="H32" s="9">
        <v>5</v>
      </c>
      <c r="I32" s="8" t="s">
        <v>163</v>
      </c>
      <c r="J32" s="8"/>
      <c r="K32" s="8"/>
      <c r="L32" s="8" t="s">
        <v>164</v>
      </c>
    </row>
    <row r="33" ht="72" spans="1:12">
      <c r="A33" s="150"/>
      <c r="B33" s="150"/>
      <c r="C33" s="8" t="s">
        <v>165</v>
      </c>
      <c r="D33" s="8"/>
      <c r="E33" s="8"/>
      <c r="F33" s="8" t="s">
        <v>166</v>
      </c>
      <c r="G33" s="8" t="s">
        <v>167</v>
      </c>
      <c r="H33" s="9">
        <v>5</v>
      </c>
      <c r="I33" s="8" t="s">
        <v>168</v>
      </c>
      <c r="J33" s="8"/>
      <c r="K33" s="8"/>
      <c r="L33" s="8" t="s">
        <v>169</v>
      </c>
    </row>
    <row r="34" ht="108" spans="1:12">
      <c r="A34" s="151"/>
      <c r="B34" s="151"/>
      <c r="C34" s="8" t="s">
        <v>170</v>
      </c>
      <c r="D34" s="8"/>
      <c r="E34" s="8"/>
      <c r="F34" s="8" t="s">
        <v>171</v>
      </c>
      <c r="G34" s="8" t="s">
        <v>172</v>
      </c>
      <c r="H34" s="9">
        <v>5</v>
      </c>
      <c r="I34" s="8" t="s">
        <v>173</v>
      </c>
      <c r="J34" s="8"/>
      <c r="K34" s="8"/>
      <c r="L34" s="8" t="s">
        <v>174</v>
      </c>
    </row>
    <row r="35" s="147" customFormat="1" spans="1:12">
      <c r="A35" s="154" t="s">
        <v>175</v>
      </c>
      <c r="B35" s="155"/>
      <c r="C35" s="155"/>
      <c r="D35" s="155"/>
      <c r="E35" s="155"/>
      <c r="F35" s="155"/>
      <c r="G35" s="156"/>
      <c r="H35" s="9">
        <f>SUM(H3:H34)</f>
        <v>100</v>
      </c>
      <c r="I35" s="9"/>
      <c r="J35" s="9">
        <f>SUM(J3:J34)</f>
        <v>0</v>
      </c>
      <c r="K35" s="9"/>
      <c r="L35" s="9"/>
    </row>
    <row r="45" spans="7:7">
      <c r="G45" s="6">
        <f>(90%-80%)*100%*4</f>
        <v>0.4</v>
      </c>
    </row>
    <row r="48" spans="7:7">
      <c r="G48" s="6" t="s">
        <v>176</v>
      </c>
    </row>
  </sheetData>
  <autoFilter ref="A2:L35">
    <extLst/>
  </autoFilter>
  <mergeCells count="21">
    <mergeCell ref="A1:L1"/>
    <mergeCell ref="A35:G35"/>
    <mergeCell ref="A3:A5"/>
    <mergeCell ref="A6:A24"/>
    <mergeCell ref="A30:A34"/>
    <mergeCell ref="B3:B5"/>
    <mergeCell ref="B6:B11"/>
    <mergeCell ref="B12:B24"/>
    <mergeCell ref="B25:B29"/>
    <mergeCell ref="B30:B31"/>
    <mergeCell ref="B32:B34"/>
    <mergeCell ref="C3:C4"/>
    <mergeCell ref="C9:C11"/>
    <mergeCell ref="C14:C22"/>
    <mergeCell ref="C26:C27"/>
    <mergeCell ref="C28:C29"/>
    <mergeCell ref="D14:D15"/>
    <mergeCell ref="D16:D22"/>
    <mergeCell ref="D26:D27"/>
    <mergeCell ref="E16:E22"/>
    <mergeCell ref="F16:F22"/>
  </mergeCells>
  <pageMargins left="0.196527777777778" right="0.118055555555556" top="0.432638888888889" bottom="0.550694444444444" header="0.298611111111111" footer="0.298611111111111"/>
  <pageSetup paperSize="9" scale="94" fitToHeight="0" orientation="landscape"/>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5:H23"/>
  <sheetViews>
    <sheetView topLeftCell="A7" workbookViewId="0">
      <selection activeCell="I32" sqref="I32"/>
    </sheetView>
  </sheetViews>
  <sheetFormatPr defaultColWidth="8.725" defaultRowHeight="13.5" outlineLevelCol="7"/>
  <cols>
    <col min="5" max="5" width="15.275"/>
  </cols>
  <sheetData>
    <row r="5" ht="14.25" spans="3:3">
      <c r="C5" s="1" t="s">
        <v>637</v>
      </c>
    </row>
    <row r="8" spans="5:5">
      <c r="E8">
        <v>368</v>
      </c>
    </row>
    <row r="9" spans="5:5">
      <c r="E9">
        <v>685</v>
      </c>
    </row>
    <row r="10" spans="5:5">
      <c r="E10">
        <v>100</v>
      </c>
    </row>
    <row r="11" spans="5:5">
      <c r="E11">
        <v>472</v>
      </c>
    </row>
    <row r="12" spans="5:5">
      <c r="E12">
        <v>153</v>
      </c>
    </row>
    <row r="13" spans="5:5">
      <c r="E13">
        <v>138</v>
      </c>
    </row>
    <row r="14" spans="5:5">
      <c r="E14">
        <v>33</v>
      </c>
    </row>
    <row r="15" spans="5:5">
      <c r="E15">
        <v>90</v>
      </c>
    </row>
    <row r="16" spans="5:5">
      <c r="E16">
        <v>4</v>
      </c>
    </row>
    <row r="18" spans="5:5">
      <c r="E18">
        <f>SUM(E8:E17)</f>
        <v>2043</v>
      </c>
    </row>
    <row r="19" ht="14.25"/>
    <row r="20" ht="15" spans="3:8">
      <c r="C20" s="2" t="s">
        <v>619</v>
      </c>
      <c r="D20" s="2" t="s">
        <v>638</v>
      </c>
      <c r="E20" s="2" t="s">
        <v>639</v>
      </c>
      <c r="F20" s="2" t="s">
        <v>640</v>
      </c>
      <c r="G20" s="2" t="s">
        <v>641</v>
      </c>
      <c r="H20" s="2" t="s">
        <v>175</v>
      </c>
    </row>
    <row r="21" ht="15" spans="3:8">
      <c r="C21" s="3" t="s">
        <v>624</v>
      </c>
      <c r="D21" s="3">
        <v>10</v>
      </c>
      <c r="E21" s="3">
        <v>30</v>
      </c>
      <c r="F21" s="3">
        <v>30</v>
      </c>
      <c r="G21" s="3">
        <v>30</v>
      </c>
      <c r="H21" s="3">
        <v>100</v>
      </c>
    </row>
    <row r="22" ht="15" spans="3:8">
      <c r="C22" s="3" t="s">
        <v>625</v>
      </c>
      <c r="D22" s="3">
        <v>10</v>
      </c>
      <c r="E22" s="3">
        <v>23.84</v>
      </c>
      <c r="F22" s="3">
        <v>16.12</v>
      </c>
      <c r="G22" s="3">
        <v>28.72</v>
      </c>
      <c r="H22" s="3">
        <v>78.68</v>
      </c>
    </row>
    <row r="23" ht="15" spans="3:8">
      <c r="C23" s="3" t="s">
        <v>11</v>
      </c>
      <c r="D23" s="4">
        <v>1</v>
      </c>
      <c r="E23" s="5">
        <f>E22/E21</f>
        <v>0.794666666666667</v>
      </c>
      <c r="F23" s="5">
        <f>F22/F21</f>
        <v>0.537333333333333</v>
      </c>
      <c r="G23" s="5">
        <f>G22/G21</f>
        <v>0.957333333333333</v>
      </c>
      <c r="H23" s="5">
        <f>H22/H21</f>
        <v>0.7868</v>
      </c>
    </row>
  </sheetData>
  <pageMargins left="0.75" right="0.75" top="1" bottom="1" header="0.5" footer="0.5"/>
  <pageSetup paperSize="9" orientation="portrait" horizontalDpi="1200" verticalDpi="12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view="pageBreakPreview" zoomScaleNormal="100" zoomScaleSheetLayoutView="100" topLeftCell="A7" workbookViewId="0">
      <selection activeCell="C26" sqref="C26"/>
    </sheetView>
  </sheetViews>
  <sheetFormatPr defaultColWidth="9" defaultRowHeight="12.75"/>
  <cols>
    <col min="1" max="1" width="6.90833333333333" style="131" customWidth="1"/>
    <col min="2" max="2" width="8.725" style="131" customWidth="1"/>
    <col min="3" max="3" width="9" style="131"/>
    <col min="4" max="4" width="17.3666666666667" style="132" customWidth="1"/>
    <col min="5" max="5" width="24.6333333333333" style="132" customWidth="1"/>
    <col min="6" max="7" width="6.90833333333333" style="130" customWidth="1"/>
    <col min="8" max="8" width="39.3666666666667" style="132" customWidth="1"/>
    <col min="9" max="9" width="6" style="130" customWidth="1"/>
    <col min="10" max="10" width="8.45833333333333" style="131" customWidth="1"/>
    <col min="11" max="11" width="19.9083333333333" style="131" customWidth="1"/>
    <col min="12" max="12" width="38.8166666666667" style="131" customWidth="1"/>
    <col min="13" max="16384" width="9" style="131"/>
  </cols>
  <sheetData>
    <row r="1" ht="33" customHeight="1" spans="1:11">
      <c r="A1" s="133" t="s">
        <v>177</v>
      </c>
      <c r="B1" s="133"/>
      <c r="C1" s="133"/>
      <c r="D1" s="134"/>
      <c r="E1" s="134"/>
      <c r="F1" s="133"/>
      <c r="G1" s="133"/>
      <c r="H1" s="134"/>
      <c r="I1" s="133"/>
      <c r="J1" s="133"/>
      <c r="K1" s="133"/>
    </row>
    <row r="2" s="129" customFormat="1" ht="16" customHeight="1" spans="1:11">
      <c r="A2" s="133"/>
      <c r="B2" s="133"/>
      <c r="C2" s="133"/>
      <c r="D2" s="134"/>
      <c r="E2" s="134"/>
      <c r="F2" s="133"/>
      <c r="G2" s="133"/>
      <c r="H2" s="134"/>
      <c r="I2" s="133"/>
      <c r="J2" s="133"/>
      <c r="K2" s="133"/>
    </row>
    <row r="3" s="130" customFormat="1" ht="35" customHeight="1" spans="1:11">
      <c r="A3" s="135" t="s">
        <v>178</v>
      </c>
      <c r="B3" s="135" t="s">
        <v>179</v>
      </c>
      <c r="C3" s="135" t="s">
        <v>180</v>
      </c>
      <c r="D3" s="136" t="s">
        <v>181</v>
      </c>
      <c r="E3" s="136" t="s">
        <v>182</v>
      </c>
      <c r="F3" s="137" t="s">
        <v>183</v>
      </c>
      <c r="G3" s="137" t="s">
        <v>184</v>
      </c>
      <c r="H3" s="138" t="s">
        <v>185</v>
      </c>
      <c r="I3" s="137" t="s">
        <v>186</v>
      </c>
      <c r="J3" s="137" t="s">
        <v>187</v>
      </c>
      <c r="K3" s="137" t="s">
        <v>188</v>
      </c>
    </row>
    <row r="4" ht="120" customHeight="1" spans="1:11">
      <c r="A4" s="139" t="s">
        <v>189</v>
      </c>
      <c r="B4" s="137" t="s">
        <v>190</v>
      </c>
      <c r="C4" s="118" t="s">
        <v>191</v>
      </c>
      <c r="D4" s="140" t="s">
        <v>192</v>
      </c>
      <c r="E4" s="141" t="s">
        <v>193</v>
      </c>
      <c r="F4" s="137">
        <v>2</v>
      </c>
      <c r="G4" s="137">
        <f>F4</f>
        <v>2</v>
      </c>
      <c r="H4" s="140" t="s">
        <v>194</v>
      </c>
      <c r="I4" s="137">
        <v>2</v>
      </c>
      <c r="J4" s="144">
        <f t="shared" ref="J4:J9" si="0">I4/F4</f>
        <v>1</v>
      </c>
      <c r="K4" s="118" t="s">
        <v>195</v>
      </c>
    </row>
    <row r="5" ht="105" customHeight="1" spans="1:11">
      <c r="A5" s="142"/>
      <c r="B5" s="137"/>
      <c r="C5" s="118" t="s">
        <v>196</v>
      </c>
      <c r="D5" s="140" t="s">
        <v>197</v>
      </c>
      <c r="E5" s="141" t="s">
        <v>193</v>
      </c>
      <c r="F5" s="137">
        <v>2</v>
      </c>
      <c r="G5" s="137">
        <f>G4+F5</f>
        <v>4</v>
      </c>
      <c r="H5" s="141" t="s">
        <v>198</v>
      </c>
      <c r="I5" s="137">
        <v>2</v>
      </c>
      <c r="J5" s="144">
        <f t="shared" si="0"/>
        <v>1</v>
      </c>
      <c r="K5" s="118" t="s">
        <v>199</v>
      </c>
    </row>
    <row r="6" ht="72" spans="1:11">
      <c r="A6" s="142"/>
      <c r="B6" s="137" t="s">
        <v>200</v>
      </c>
      <c r="C6" s="118" t="s">
        <v>201</v>
      </c>
      <c r="D6" s="140" t="s">
        <v>202</v>
      </c>
      <c r="E6" s="141" t="s">
        <v>203</v>
      </c>
      <c r="F6" s="137">
        <v>2</v>
      </c>
      <c r="G6" s="137">
        <f>G5+F6</f>
        <v>6</v>
      </c>
      <c r="H6" s="141" t="s">
        <v>204</v>
      </c>
      <c r="I6" s="137">
        <v>2</v>
      </c>
      <c r="J6" s="144">
        <f t="shared" si="0"/>
        <v>1</v>
      </c>
      <c r="K6" s="118" t="s">
        <v>205</v>
      </c>
    </row>
    <row r="7" ht="71.25" spans="1:11">
      <c r="A7" s="143"/>
      <c r="B7" s="137"/>
      <c r="C7" s="118" t="s">
        <v>206</v>
      </c>
      <c r="D7" s="141" t="s">
        <v>207</v>
      </c>
      <c r="E7" s="141" t="s">
        <v>208</v>
      </c>
      <c r="F7" s="137">
        <v>2</v>
      </c>
      <c r="G7" s="137">
        <f t="shared" ref="G7:G17" si="1">G6+F7</f>
        <v>8</v>
      </c>
      <c r="H7" s="141" t="s">
        <v>209</v>
      </c>
      <c r="I7" s="137">
        <v>2</v>
      </c>
      <c r="J7" s="144">
        <f t="shared" si="0"/>
        <v>1</v>
      </c>
      <c r="K7" s="118" t="s">
        <v>210</v>
      </c>
    </row>
    <row r="8" ht="95.25" spans="1:11">
      <c r="A8" s="139" t="s">
        <v>189</v>
      </c>
      <c r="B8" s="139" t="s">
        <v>211</v>
      </c>
      <c r="C8" s="108" t="s">
        <v>212</v>
      </c>
      <c r="D8" s="140" t="s">
        <v>213</v>
      </c>
      <c r="E8" s="141" t="s">
        <v>214</v>
      </c>
      <c r="F8" s="137">
        <v>1</v>
      </c>
      <c r="G8" s="137">
        <f t="shared" si="1"/>
        <v>9</v>
      </c>
      <c r="H8" s="141" t="s">
        <v>215</v>
      </c>
      <c r="I8" s="137">
        <v>1</v>
      </c>
      <c r="J8" s="144">
        <f t="shared" si="0"/>
        <v>1</v>
      </c>
      <c r="K8" s="118" t="s">
        <v>210</v>
      </c>
    </row>
    <row r="9" ht="65" customHeight="1" spans="1:11">
      <c r="A9" s="143"/>
      <c r="B9" s="143"/>
      <c r="C9" s="118" t="s">
        <v>216</v>
      </c>
      <c r="D9" s="141" t="s">
        <v>217</v>
      </c>
      <c r="E9" s="141" t="s">
        <v>218</v>
      </c>
      <c r="F9" s="137">
        <v>1</v>
      </c>
      <c r="G9" s="137">
        <f t="shared" si="1"/>
        <v>10</v>
      </c>
      <c r="H9" s="141" t="s">
        <v>219</v>
      </c>
      <c r="I9" s="137">
        <v>1</v>
      </c>
      <c r="J9" s="144">
        <f t="shared" si="0"/>
        <v>1</v>
      </c>
      <c r="K9" s="118" t="s">
        <v>220</v>
      </c>
    </row>
    <row r="10" ht="93" customHeight="1" spans="1:11">
      <c r="A10" s="137" t="s">
        <v>221</v>
      </c>
      <c r="B10" s="137" t="s">
        <v>222</v>
      </c>
      <c r="C10" s="118" t="s">
        <v>223</v>
      </c>
      <c r="D10" s="141" t="s">
        <v>224</v>
      </c>
      <c r="E10" s="141" t="s">
        <v>225</v>
      </c>
      <c r="F10" s="137">
        <v>2</v>
      </c>
      <c r="G10" s="137">
        <f t="shared" si="1"/>
        <v>12</v>
      </c>
      <c r="H10" s="141" t="s">
        <v>226</v>
      </c>
      <c r="I10" s="137">
        <v>2</v>
      </c>
      <c r="J10" s="144">
        <f t="shared" ref="J10:J30" si="2">I10/F10</f>
        <v>1</v>
      </c>
      <c r="K10" s="118" t="s">
        <v>227</v>
      </c>
    </row>
    <row r="11" ht="107" customHeight="1" spans="1:11">
      <c r="A11" s="137"/>
      <c r="B11" s="137"/>
      <c r="C11" s="118" t="s">
        <v>228</v>
      </c>
      <c r="D11" s="141" t="s">
        <v>229</v>
      </c>
      <c r="E11" s="141" t="s">
        <v>230</v>
      </c>
      <c r="F11" s="137">
        <v>3</v>
      </c>
      <c r="G11" s="137">
        <f t="shared" si="1"/>
        <v>15</v>
      </c>
      <c r="H11" s="141" t="s">
        <v>231</v>
      </c>
      <c r="I11" s="137">
        <v>2</v>
      </c>
      <c r="J11" s="144">
        <f t="shared" si="2"/>
        <v>0.666666666666667</v>
      </c>
      <c r="K11" s="118" t="s">
        <v>232</v>
      </c>
    </row>
    <row r="12" ht="77" customHeight="1" spans="1:11">
      <c r="A12" s="137"/>
      <c r="B12" s="137" t="s">
        <v>233</v>
      </c>
      <c r="C12" s="137" t="s">
        <v>234</v>
      </c>
      <c r="D12" s="141" t="s">
        <v>235</v>
      </c>
      <c r="E12" s="141" t="s">
        <v>236</v>
      </c>
      <c r="F12" s="137">
        <v>2</v>
      </c>
      <c r="G12" s="137">
        <f t="shared" si="1"/>
        <v>17</v>
      </c>
      <c r="H12" s="141" t="s">
        <v>237</v>
      </c>
      <c r="I12" s="137">
        <v>2</v>
      </c>
      <c r="J12" s="144">
        <f t="shared" si="2"/>
        <v>1</v>
      </c>
      <c r="K12" s="118" t="s">
        <v>238</v>
      </c>
    </row>
    <row r="13" ht="93" spans="1:11">
      <c r="A13" s="137" t="s">
        <v>221</v>
      </c>
      <c r="B13" s="137" t="s">
        <v>233</v>
      </c>
      <c r="C13" s="137" t="s">
        <v>239</v>
      </c>
      <c r="D13" s="141" t="s">
        <v>240</v>
      </c>
      <c r="E13" s="141" t="s">
        <v>241</v>
      </c>
      <c r="F13" s="137">
        <v>2</v>
      </c>
      <c r="G13" s="137">
        <f t="shared" si="1"/>
        <v>19</v>
      </c>
      <c r="H13" s="141" t="s">
        <v>242</v>
      </c>
      <c r="I13" s="137">
        <v>1.5</v>
      </c>
      <c r="J13" s="144">
        <f t="shared" si="2"/>
        <v>0.75</v>
      </c>
      <c r="K13" s="118" t="s">
        <v>243</v>
      </c>
    </row>
    <row r="14" ht="95.25" spans="1:11">
      <c r="A14" s="137"/>
      <c r="B14" s="137"/>
      <c r="C14" s="118" t="s">
        <v>244</v>
      </c>
      <c r="D14" s="141" t="s">
        <v>245</v>
      </c>
      <c r="E14" s="141" t="s">
        <v>246</v>
      </c>
      <c r="F14" s="137">
        <v>5</v>
      </c>
      <c r="G14" s="137">
        <f t="shared" si="1"/>
        <v>24</v>
      </c>
      <c r="H14" s="141" t="s">
        <v>247</v>
      </c>
      <c r="I14" s="137">
        <v>5</v>
      </c>
      <c r="J14" s="144">
        <f t="shared" si="2"/>
        <v>1</v>
      </c>
      <c r="K14" s="118" t="s">
        <v>248</v>
      </c>
    </row>
    <row r="15" ht="80" customHeight="1" spans="1:11">
      <c r="A15" s="137"/>
      <c r="B15" s="137"/>
      <c r="C15" s="118" t="s">
        <v>249</v>
      </c>
      <c r="D15" s="138" t="s">
        <v>250</v>
      </c>
      <c r="E15" s="141" t="s">
        <v>251</v>
      </c>
      <c r="F15" s="137">
        <v>2</v>
      </c>
      <c r="G15" s="137">
        <f t="shared" si="1"/>
        <v>26</v>
      </c>
      <c r="H15" s="141" t="s">
        <v>252</v>
      </c>
      <c r="I15" s="137">
        <v>2</v>
      </c>
      <c r="J15" s="144">
        <f t="shared" si="2"/>
        <v>1</v>
      </c>
      <c r="K15" s="118" t="s">
        <v>253</v>
      </c>
    </row>
    <row r="16" ht="46.5" spans="1:11">
      <c r="A16" s="137"/>
      <c r="B16" s="137"/>
      <c r="C16" s="118" t="s">
        <v>254</v>
      </c>
      <c r="D16" s="141" t="s">
        <v>255</v>
      </c>
      <c r="E16" s="141" t="s">
        <v>256</v>
      </c>
      <c r="F16" s="137">
        <v>4</v>
      </c>
      <c r="G16" s="137">
        <f t="shared" si="1"/>
        <v>30</v>
      </c>
      <c r="H16" s="141" t="s">
        <v>257</v>
      </c>
      <c r="I16" s="137">
        <v>4</v>
      </c>
      <c r="J16" s="144">
        <f t="shared" si="2"/>
        <v>1</v>
      </c>
      <c r="K16" s="118" t="s">
        <v>258</v>
      </c>
    </row>
    <row r="17" ht="47.25" spans="1:12">
      <c r="A17" s="137"/>
      <c r="B17" s="137"/>
      <c r="C17" s="118" t="s">
        <v>259</v>
      </c>
      <c r="D17" s="141" t="s">
        <v>260</v>
      </c>
      <c r="E17" s="141" t="s">
        <v>261</v>
      </c>
      <c r="F17" s="137">
        <v>2</v>
      </c>
      <c r="G17" s="137">
        <f t="shared" si="1"/>
        <v>32</v>
      </c>
      <c r="H17" s="141" t="s">
        <v>262</v>
      </c>
      <c r="I17" s="137">
        <v>2</v>
      </c>
      <c r="J17" s="144">
        <f t="shared" si="2"/>
        <v>1</v>
      </c>
      <c r="K17" s="118" t="s">
        <v>263</v>
      </c>
      <c r="L17" s="131">
        <f>3*0.6</f>
        <v>1.8</v>
      </c>
    </row>
    <row r="18" ht="149" customHeight="1" spans="1:12">
      <c r="A18" s="142" t="s">
        <v>221</v>
      </c>
      <c r="B18" s="142" t="s">
        <v>233</v>
      </c>
      <c r="C18" s="118" t="s">
        <v>264</v>
      </c>
      <c r="D18" s="141" t="s">
        <v>265</v>
      </c>
      <c r="E18" s="141" t="s">
        <v>266</v>
      </c>
      <c r="F18" s="137">
        <v>5</v>
      </c>
      <c r="G18" s="137">
        <f t="shared" ref="G18:G29" si="3">G17+F18</f>
        <v>37</v>
      </c>
      <c r="H18" s="141" t="s">
        <v>267</v>
      </c>
      <c r="I18" s="137">
        <f>2.34+2</f>
        <v>4.34</v>
      </c>
      <c r="J18" s="144">
        <f t="shared" si="2"/>
        <v>0.868</v>
      </c>
      <c r="K18" s="118" t="s">
        <v>268</v>
      </c>
      <c r="L18" s="145">
        <f>(180/182-95%)/(100%-95%)*3</f>
        <v>2.34065934065934</v>
      </c>
    </row>
    <row r="19" ht="62" customHeight="1" spans="1:12">
      <c r="A19" s="143"/>
      <c r="B19" s="143"/>
      <c r="C19" s="118" t="s">
        <v>269</v>
      </c>
      <c r="D19" s="141" t="s">
        <v>270</v>
      </c>
      <c r="E19" s="141" t="s">
        <v>271</v>
      </c>
      <c r="F19" s="137">
        <v>3</v>
      </c>
      <c r="G19" s="137">
        <f t="shared" si="3"/>
        <v>40</v>
      </c>
      <c r="H19" s="141" t="s">
        <v>272</v>
      </c>
      <c r="I19" s="137">
        <v>0</v>
      </c>
      <c r="J19" s="144">
        <f t="shared" si="2"/>
        <v>0</v>
      </c>
      <c r="K19" s="118" t="s">
        <v>273</v>
      </c>
      <c r="L19" s="131">
        <f>(97.22%-95%)*40</f>
        <v>0.888</v>
      </c>
    </row>
    <row r="20" ht="59" customHeight="1" spans="1:11">
      <c r="A20" s="137" t="s">
        <v>274</v>
      </c>
      <c r="B20" s="118" t="s">
        <v>275</v>
      </c>
      <c r="C20" s="118" t="s">
        <v>276</v>
      </c>
      <c r="D20" s="141" t="s">
        <v>277</v>
      </c>
      <c r="E20" s="141" t="s">
        <v>278</v>
      </c>
      <c r="F20" s="137">
        <v>10</v>
      </c>
      <c r="G20" s="137">
        <f t="shared" si="3"/>
        <v>50</v>
      </c>
      <c r="H20" s="141" t="s">
        <v>279</v>
      </c>
      <c r="I20" s="137">
        <v>10</v>
      </c>
      <c r="J20" s="144">
        <f t="shared" si="2"/>
        <v>1</v>
      </c>
      <c r="K20" s="118" t="s">
        <v>280</v>
      </c>
    </row>
    <row r="21" ht="64" customHeight="1" spans="1:12">
      <c r="A21" s="137"/>
      <c r="B21" s="139" t="s">
        <v>281</v>
      </c>
      <c r="C21" s="137" t="s">
        <v>282</v>
      </c>
      <c r="D21" s="141" t="s">
        <v>283</v>
      </c>
      <c r="E21" s="141" t="s">
        <v>284</v>
      </c>
      <c r="F21" s="137">
        <v>3</v>
      </c>
      <c r="G21" s="137">
        <f t="shared" si="3"/>
        <v>53</v>
      </c>
      <c r="H21" s="141" t="s">
        <v>285</v>
      </c>
      <c r="I21" s="137">
        <v>3</v>
      </c>
      <c r="J21" s="144">
        <f t="shared" si="2"/>
        <v>1</v>
      </c>
      <c r="K21" s="118" t="s">
        <v>286</v>
      </c>
      <c r="L21" s="131">
        <f>180*0.1</f>
        <v>18</v>
      </c>
    </row>
    <row r="22" ht="92" customHeight="1" spans="1:12">
      <c r="A22" s="137"/>
      <c r="B22" s="143"/>
      <c r="C22" s="118" t="s">
        <v>287</v>
      </c>
      <c r="D22" s="141" t="s">
        <v>288</v>
      </c>
      <c r="E22" s="141" t="s">
        <v>289</v>
      </c>
      <c r="F22" s="137">
        <v>3</v>
      </c>
      <c r="G22" s="137">
        <f t="shared" si="3"/>
        <v>56</v>
      </c>
      <c r="H22" s="141" t="s">
        <v>290</v>
      </c>
      <c r="I22" s="137">
        <v>3</v>
      </c>
      <c r="J22" s="144">
        <f t="shared" si="2"/>
        <v>1</v>
      </c>
      <c r="K22" s="118" t="s">
        <v>291</v>
      </c>
      <c r="L22" s="131">
        <f>181/182</f>
        <v>0.994505494505495</v>
      </c>
    </row>
    <row r="23" ht="72" customHeight="1" spans="1:12">
      <c r="A23" s="139" t="s">
        <v>274</v>
      </c>
      <c r="B23" s="118" t="s">
        <v>281</v>
      </c>
      <c r="C23" s="137" t="s">
        <v>292</v>
      </c>
      <c r="D23" s="141" t="s">
        <v>293</v>
      </c>
      <c r="E23" s="141" t="s">
        <v>294</v>
      </c>
      <c r="F23" s="137">
        <v>4</v>
      </c>
      <c r="G23" s="137">
        <f t="shared" si="3"/>
        <v>60</v>
      </c>
      <c r="H23" s="141" t="s">
        <v>295</v>
      </c>
      <c r="I23" s="137">
        <v>3.2</v>
      </c>
      <c r="J23" s="144">
        <f t="shared" si="2"/>
        <v>0.8</v>
      </c>
      <c r="K23" s="118" t="s">
        <v>296</v>
      </c>
      <c r="L23" s="131">
        <f>180/182</f>
        <v>0.989010989010989</v>
      </c>
    </row>
    <row r="24" ht="83.25" spans="1:12">
      <c r="A24" s="143"/>
      <c r="B24" s="118" t="s">
        <v>297</v>
      </c>
      <c r="C24" s="118" t="s">
        <v>298</v>
      </c>
      <c r="D24" s="141" t="s">
        <v>299</v>
      </c>
      <c r="E24" s="141" t="s">
        <v>300</v>
      </c>
      <c r="F24" s="137">
        <v>10</v>
      </c>
      <c r="G24" s="137">
        <f t="shared" si="3"/>
        <v>70</v>
      </c>
      <c r="H24" s="141" t="s">
        <v>301</v>
      </c>
      <c r="I24" s="137"/>
      <c r="J24" s="144">
        <f t="shared" si="2"/>
        <v>0</v>
      </c>
      <c r="K24" s="118" t="s">
        <v>302</v>
      </c>
      <c r="L24" s="131">
        <f>182-28</f>
        <v>154</v>
      </c>
    </row>
    <row r="25" ht="68.25" spans="1:12">
      <c r="A25" s="137" t="s">
        <v>303</v>
      </c>
      <c r="B25" s="118" t="s">
        <v>304</v>
      </c>
      <c r="C25" s="118" t="s">
        <v>305</v>
      </c>
      <c r="D25" s="141" t="s">
        <v>306</v>
      </c>
      <c r="E25" s="141" t="s">
        <v>307</v>
      </c>
      <c r="F25" s="137">
        <v>10</v>
      </c>
      <c r="G25" s="137">
        <f t="shared" si="3"/>
        <v>80</v>
      </c>
      <c r="H25" s="141" t="s">
        <v>308</v>
      </c>
      <c r="I25" s="137">
        <v>10</v>
      </c>
      <c r="J25" s="144">
        <f t="shared" si="2"/>
        <v>1</v>
      </c>
      <c r="K25" s="118" t="s">
        <v>309</v>
      </c>
      <c r="L25" s="131">
        <f>(98%-90%)/(100%-90%)*4</f>
        <v>3.2</v>
      </c>
    </row>
    <row r="26" ht="83.25" spans="1:12">
      <c r="A26" s="137"/>
      <c r="B26" s="108" t="s">
        <v>310</v>
      </c>
      <c r="C26" s="118" t="s">
        <v>311</v>
      </c>
      <c r="D26" s="141" t="s">
        <v>312</v>
      </c>
      <c r="E26" s="140" t="s">
        <v>313</v>
      </c>
      <c r="F26" s="137">
        <v>10</v>
      </c>
      <c r="G26" s="137">
        <f t="shared" si="3"/>
        <v>90</v>
      </c>
      <c r="H26" s="141" t="s">
        <v>314</v>
      </c>
      <c r="I26" s="137">
        <v>10</v>
      </c>
      <c r="J26" s="144">
        <f t="shared" si="2"/>
        <v>1</v>
      </c>
      <c r="K26" s="118" t="s">
        <v>315</v>
      </c>
      <c r="L26" s="131">
        <f>162/182</f>
        <v>0.89010989010989</v>
      </c>
    </row>
    <row r="27" ht="96" spans="1:12">
      <c r="A27" s="137"/>
      <c r="B27" s="118" t="s">
        <v>316</v>
      </c>
      <c r="C27" s="118" t="s">
        <v>317</v>
      </c>
      <c r="D27" s="141" t="s">
        <v>318</v>
      </c>
      <c r="E27" s="141" t="s">
        <v>319</v>
      </c>
      <c r="F27" s="137">
        <v>4</v>
      </c>
      <c r="G27" s="137">
        <f t="shared" si="3"/>
        <v>94</v>
      </c>
      <c r="H27" s="141" t="s">
        <v>320</v>
      </c>
      <c r="I27" s="137">
        <v>2.72</v>
      </c>
      <c r="J27" s="144">
        <f t="shared" si="2"/>
        <v>0.68</v>
      </c>
      <c r="K27" s="118" t="s">
        <v>321</v>
      </c>
      <c r="L27" s="131">
        <f>(86.81%-80%)/(90%-80%)*4</f>
        <v>2.724</v>
      </c>
    </row>
    <row r="28" ht="108" spans="1:12">
      <c r="A28" s="137" t="s">
        <v>303</v>
      </c>
      <c r="B28" s="139" t="s">
        <v>316</v>
      </c>
      <c r="C28" s="118" t="s">
        <v>322</v>
      </c>
      <c r="D28" s="141" t="s">
        <v>323</v>
      </c>
      <c r="E28" s="141" t="s">
        <v>324</v>
      </c>
      <c r="F28" s="137">
        <v>4</v>
      </c>
      <c r="G28" s="137">
        <f t="shared" si="3"/>
        <v>98</v>
      </c>
      <c r="H28" s="141" t="s">
        <v>325</v>
      </c>
      <c r="I28" s="137">
        <v>4</v>
      </c>
      <c r="J28" s="144">
        <f t="shared" si="2"/>
        <v>1</v>
      </c>
      <c r="K28" s="118" t="s">
        <v>326</v>
      </c>
      <c r="L28" s="131">
        <f>168+7*0.7</f>
        <v>172.9</v>
      </c>
    </row>
    <row r="29" ht="130.5" spans="1:12">
      <c r="A29" s="137"/>
      <c r="B29" s="143"/>
      <c r="C29" s="118" t="s">
        <v>327</v>
      </c>
      <c r="D29" s="141" t="s">
        <v>328</v>
      </c>
      <c r="E29" s="140" t="s">
        <v>329</v>
      </c>
      <c r="F29" s="137">
        <v>2</v>
      </c>
      <c r="G29" s="137">
        <f t="shared" si="3"/>
        <v>100</v>
      </c>
      <c r="H29" s="140" t="s">
        <v>330</v>
      </c>
      <c r="I29" s="137">
        <v>2</v>
      </c>
      <c r="J29" s="144">
        <f t="shared" si="2"/>
        <v>1</v>
      </c>
      <c r="K29" s="118" t="s">
        <v>331</v>
      </c>
      <c r="L29" s="146">
        <f>L28/182</f>
        <v>0.95</v>
      </c>
    </row>
    <row r="30" s="130" customFormat="1" ht="30" customHeight="1" spans="1:11">
      <c r="A30" s="137" t="s">
        <v>332</v>
      </c>
      <c r="B30" s="137"/>
      <c r="C30" s="137"/>
      <c r="D30" s="138"/>
      <c r="E30" s="138"/>
      <c r="F30" s="137">
        <f>SUM(F4:F29)</f>
        <v>100</v>
      </c>
      <c r="G30" s="137">
        <f>G29</f>
        <v>100</v>
      </c>
      <c r="H30" s="138"/>
      <c r="I30" s="137">
        <f>SUM(I4:I29)</f>
        <v>82.76</v>
      </c>
      <c r="J30" s="144">
        <f t="shared" si="2"/>
        <v>0.8276</v>
      </c>
      <c r="K30" s="137"/>
    </row>
    <row r="31" spans="12:12">
      <c r="L31" s="131">
        <f>182*0.95</f>
        <v>172.9</v>
      </c>
    </row>
  </sheetData>
  <autoFilter ref="A3:K30">
    <extLst/>
  </autoFilter>
  <mergeCells count="19">
    <mergeCell ref="A1:K1"/>
    <mergeCell ref="A30:E30"/>
    <mergeCell ref="A4:A7"/>
    <mergeCell ref="A8:A9"/>
    <mergeCell ref="A10:A12"/>
    <mergeCell ref="A13:A17"/>
    <mergeCell ref="A18:A19"/>
    <mergeCell ref="A20:A22"/>
    <mergeCell ref="A23:A24"/>
    <mergeCell ref="A25:A27"/>
    <mergeCell ref="A28:A29"/>
    <mergeCell ref="B4:B5"/>
    <mergeCell ref="B6:B7"/>
    <mergeCell ref="B8:B9"/>
    <mergeCell ref="B10:B11"/>
    <mergeCell ref="B13:B17"/>
    <mergeCell ref="B18:B19"/>
    <mergeCell ref="B21:B22"/>
    <mergeCell ref="B28:B29"/>
  </mergeCells>
  <printOptions horizontalCentered="1"/>
  <pageMargins left="0.314583333333333" right="0.118055555555556" top="0.984027777777778" bottom="0.66875" header="0.629861111111111" footer="0.432638888888889"/>
  <pageSetup paperSize="9" scale="94" fitToHeight="0" orientation="landscape"/>
  <headerFooter>
    <oddHeader>&amp;L附件1</oddHeader>
    <oddFooter>&amp;C第 &amp;P+32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L32"/>
  <sheetViews>
    <sheetView tabSelected="1" view="pageBreakPreview" zoomScaleNormal="100" zoomScaleSheetLayoutView="100" topLeftCell="B1" workbookViewId="0">
      <selection activeCell="L5" sqref="L5"/>
    </sheetView>
  </sheetViews>
  <sheetFormatPr defaultColWidth="8.725" defaultRowHeight="15"/>
  <cols>
    <col min="1" max="1" width="8.725" style="99"/>
    <col min="2" max="3" width="8.725" style="98"/>
    <col min="4" max="4" width="6.90833333333333" style="98" customWidth="1"/>
    <col min="5" max="5" width="23.5416666666667" style="98" customWidth="1"/>
    <col min="6" max="6" width="26.6333333333333" style="98" customWidth="1"/>
    <col min="7" max="7" width="67.1833333333333" style="100" customWidth="1"/>
    <col min="8" max="8" width="6.90833333333333" style="99" customWidth="1"/>
    <col min="9" max="9" width="6.90833333333333" style="98" customWidth="1"/>
    <col min="10" max="10" width="27.8166666666667" style="100" customWidth="1"/>
    <col min="11" max="12" width="12.8166666666667" style="98"/>
    <col min="13" max="13" width="8.81666666666667" style="98" customWidth="1"/>
    <col min="14" max="14" width="8.725" style="98"/>
    <col min="15" max="15" width="7" style="98" customWidth="1"/>
    <col min="16" max="16384" width="8.725" style="98"/>
  </cols>
  <sheetData>
    <row r="1" ht="44" customHeight="1" spans="1:10">
      <c r="A1" s="101" t="s">
        <v>333</v>
      </c>
      <c r="B1" s="101"/>
      <c r="C1" s="101"/>
      <c r="D1" s="101"/>
      <c r="E1" s="101"/>
      <c r="F1" s="101"/>
      <c r="G1" s="102"/>
      <c r="H1" s="101"/>
      <c r="I1" s="101"/>
      <c r="J1" s="102"/>
    </row>
    <row r="2" ht="15.5" customHeight="1"/>
    <row r="3" s="96" customFormat="1" ht="22" customHeight="1" spans="1:10">
      <c r="A3" s="103" t="s">
        <v>334</v>
      </c>
      <c r="B3" s="103" t="s">
        <v>335</v>
      </c>
      <c r="C3" s="103" t="s">
        <v>336</v>
      </c>
      <c r="D3" s="103" t="s">
        <v>337</v>
      </c>
      <c r="E3" s="103" t="s">
        <v>338</v>
      </c>
      <c r="F3" s="103" t="s">
        <v>339</v>
      </c>
      <c r="G3" s="104" t="s">
        <v>340</v>
      </c>
      <c r="H3" s="104" t="s">
        <v>341</v>
      </c>
      <c r="I3" s="104" t="s">
        <v>342</v>
      </c>
      <c r="J3" s="104" t="s">
        <v>343</v>
      </c>
    </row>
    <row r="4" s="97" customFormat="1" ht="237" customHeight="1" spans="1:10">
      <c r="A4" s="105" t="s">
        <v>344</v>
      </c>
      <c r="B4" s="105" t="s">
        <v>345</v>
      </c>
      <c r="C4" s="105" t="s">
        <v>346</v>
      </c>
      <c r="D4" s="106">
        <v>4</v>
      </c>
      <c r="E4" s="107" t="s">
        <v>347</v>
      </c>
      <c r="F4" s="107" t="s">
        <v>348</v>
      </c>
      <c r="G4" s="108" t="s">
        <v>349</v>
      </c>
      <c r="H4" s="109">
        <v>4</v>
      </c>
      <c r="I4" s="124">
        <f t="shared" ref="I4:I16" si="0">ROUND(H4/D4,2)</f>
        <v>1</v>
      </c>
      <c r="J4" s="119" t="s">
        <v>350</v>
      </c>
    </row>
    <row r="5" s="97" customFormat="1" ht="176" customHeight="1" spans="1:10">
      <c r="A5" s="105"/>
      <c r="B5" s="105"/>
      <c r="C5" s="105" t="s">
        <v>351</v>
      </c>
      <c r="D5" s="106">
        <v>4</v>
      </c>
      <c r="E5" s="107" t="s">
        <v>352</v>
      </c>
      <c r="F5" s="107" t="s">
        <v>353</v>
      </c>
      <c r="G5" s="110" t="s">
        <v>354</v>
      </c>
      <c r="H5" s="109">
        <v>4</v>
      </c>
      <c r="I5" s="124">
        <f t="shared" si="0"/>
        <v>1</v>
      </c>
      <c r="J5" s="119" t="s">
        <v>355</v>
      </c>
    </row>
    <row r="6" s="97" customFormat="1" ht="166" customHeight="1" spans="1:11">
      <c r="A6" s="105"/>
      <c r="B6" s="105"/>
      <c r="C6" s="105" t="s">
        <v>356</v>
      </c>
      <c r="D6" s="106">
        <v>4</v>
      </c>
      <c r="E6" s="107" t="s">
        <v>357</v>
      </c>
      <c r="F6" s="107" t="s">
        <v>358</v>
      </c>
      <c r="G6" s="110" t="s">
        <v>359</v>
      </c>
      <c r="H6" s="109">
        <v>4</v>
      </c>
      <c r="I6" s="124">
        <f t="shared" si="0"/>
        <v>1</v>
      </c>
      <c r="J6" s="119" t="s">
        <v>360</v>
      </c>
      <c r="K6" s="125"/>
    </row>
    <row r="7" s="97" customFormat="1" ht="148" customHeight="1" spans="1:11">
      <c r="A7" s="111" t="s">
        <v>344</v>
      </c>
      <c r="B7" s="112" t="s">
        <v>361</v>
      </c>
      <c r="C7" s="105" t="s">
        <v>362</v>
      </c>
      <c r="D7" s="106">
        <v>4</v>
      </c>
      <c r="E7" s="107" t="s">
        <v>363</v>
      </c>
      <c r="F7" s="113" t="s">
        <v>364</v>
      </c>
      <c r="G7" s="108" t="s">
        <v>365</v>
      </c>
      <c r="H7" s="109">
        <v>0</v>
      </c>
      <c r="I7" s="124">
        <f t="shared" si="0"/>
        <v>0</v>
      </c>
      <c r="J7" s="119" t="s">
        <v>366</v>
      </c>
      <c r="K7" s="125"/>
    </row>
    <row r="8" s="97" customFormat="1" ht="106" customHeight="1" spans="1:12">
      <c r="A8" s="114"/>
      <c r="B8" s="114"/>
      <c r="C8" s="105" t="s">
        <v>367</v>
      </c>
      <c r="D8" s="106">
        <v>4</v>
      </c>
      <c r="E8" s="107" t="s">
        <v>368</v>
      </c>
      <c r="F8" s="113" t="s">
        <v>369</v>
      </c>
      <c r="G8" s="108" t="s">
        <v>370</v>
      </c>
      <c r="H8" s="109">
        <v>0</v>
      </c>
      <c r="I8" s="124">
        <f t="shared" si="0"/>
        <v>0</v>
      </c>
      <c r="J8" s="119" t="s">
        <v>366</v>
      </c>
      <c r="L8" s="125"/>
    </row>
    <row r="9" s="97" customFormat="1" ht="76" customHeight="1" spans="1:10">
      <c r="A9" s="105" t="s">
        <v>371</v>
      </c>
      <c r="B9" s="105" t="s">
        <v>372</v>
      </c>
      <c r="C9" s="105" t="s">
        <v>373</v>
      </c>
      <c r="D9" s="106">
        <v>2</v>
      </c>
      <c r="E9" s="107" t="s">
        <v>374</v>
      </c>
      <c r="F9" s="107" t="s">
        <v>375</v>
      </c>
      <c r="G9" s="110" t="s">
        <v>376</v>
      </c>
      <c r="H9" s="109">
        <v>2</v>
      </c>
      <c r="I9" s="124">
        <f t="shared" si="0"/>
        <v>1</v>
      </c>
      <c r="J9" s="119" t="s">
        <v>377</v>
      </c>
    </row>
    <row r="10" s="97" customFormat="1" ht="273" customHeight="1" spans="1:10">
      <c r="A10" s="105"/>
      <c r="B10" s="115"/>
      <c r="C10" s="105" t="s">
        <v>378</v>
      </c>
      <c r="D10" s="106">
        <v>8</v>
      </c>
      <c r="E10" s="107" t="s">
        <v>379</v>
      </c>
      <c r="F10" s="107" t="s">
        <v>380</v>
      </c>
      <c r="G10" s="108" t="s">
        <v>381</v>
      </c>
      <c r="H10" s="109">
        <v>6.8</v>
      </c>
      <c r="I10" s="124">
        <f t="shared" si="0"/>
        <v>0.85</v>
      </c>
      <c r="J10" s="119" t="s">
        <v>382</v>
      </c>
    </row>
    <row r="11" s="97" customFormat="1" ht="91" customHeight="1" spans="1:10">
      <c r="A11" s="111" t="s">
        <v>371</v>
      </c>
      <c r="B11" s="116" t="s">
        <v>372</v>
      </c>
      <c r="C11" s="114" t="s">
        <v>383</v>
      </c>
      <c r="D11" s="106">
        <v>2</v>
      </c>
      <c r="E11" s="107" t="s">
        <v>384</v>
      </c>
      <c r="F11" s="107" t="s">
        <v>385</v>
      </c>
      <c r="G11" s="117" t="s">
        <v>386</v>
      </c>
      <c r="H11" s="109">
        <v>2</v>
      </c>
      <c r="I11" s="124">
        <f t="shared" si="0"/>
        <v>1</v>
      </c>
      <c r="J11" s="119" t="s">
        <v>387</v>
      </c>
    </row>
    <row r="12" s="97" customFormat="1" ht="88" customHeight="1" spans="1:10">
      <c r="A12" s="111"/>
      <c r="B12" s="112" t="s">
        <v>388</v>
      </c>
      <c r="C12" s="105" t="s">
        <v>373</v>
      </c>
      <c r="D12" s="106">
        <v>2</v>
      </c>
      <c r="E12" s="107" t="s">
        <v>389</v>
      </c>
      <c r="F12" s="107" t="s">
        <v>390</v>
      </c>
      <c r="G12" s="108" t="s">
        <v>391</v>
      </c>
      <c r="H12" s="109">
        <v>2</v>
      </c>
      <c r="I12" s="124">
        <f t="shared" si="0"/>
        <v>1</v>
      </c>
      <c r="J12" s="119" t="s">
        <v>392</v>
      </c>
    </row>
    <row r="13" s="97" customFormat="1" ht="85" customHeight="1" spans="1:10">
      <c r="A13" s="111"/>
      <c r="B13" s="111"/>
      <c r="C13" s="105" t="s">
        <v>393</v>
      </c>
      <c r="D13" s="106">
        <v>2</v>
      </c>
      <c r="E13" s="107" t="s">
        <v>394</v>
      </c>
      <c r="F13" s="107" t="s">
        <v>395</v>
      </c>
      <c r="G13" s="118" t="s">
        <v>396</v>
      </c>
      <c r="H13" s="109">
        <v>2</v>
      </c>
      <c r="I13" s="124">
        <f t="shared" si="0"/>
        <v>1</v>
      </c>
      <c r="J13" s="119" t="s">
        <v>366</v>
      </c>
    </row>
    <row r="14" ht="176" customHeight="1" spans="1:10">
      <c r="A14" s="111"/>
      <c r="B14" s="111"/>
      <c r="C14" s="105" t="s">
        <v>397</v>
      </c>
      <c r="D14" s="106">
        <v>2</v>
      </c>
      <c r="E14" s="107" t="s">
        <v>398</v>
      </c>
      <c r="F14" s="107" t="s">
        <v>399</v>
      </c>
      <c r="G14" s="108" t="s">
        <v>400</v>
      </c>
      <c r="H14" s="109">
        <v>1.2</v>
      </c>
      <c r="I14" s="124">
        <f t="shared" si="0"/>
        <v>0.6</v>
      </c>
      <c r="J14" s="119" t="s">
        <v>366</v>
      </c>
    </row>
    <row r="15" ht="119" customHeight="1" spans="1:10">
      <c r="A15" s="114"/>
      <c r="B15" s="114"/>
      <c r="C15" s="105" t="s">
        <v>401</v>
      </c>
      <c r="D15" s="106">
        <v>2</v>
      </c>
      <c r="E15" s="107" t="s">
        <v>402</v>
      </c>
      <c r="F15" s="107" t="s">
        <v>403</v>
      </c>
      <c r="G15" s="110" t="s">
        <v>404</v>
      </c>
      <c r="H15" s="109">
        <v>2</v>
      </c>
      <c r="I15" s="124">
        <f t="shared" si="0"/>
        <v>1</v>
      </c>
      <c r="J15" s="119" t="s">
        <v>366</v>
      </c>
    </row>
    <row r="16" ht="105" customHeight="1" spans="1:12">
      <c r="A16" s="112" t="s">
        <v>405</v>
      </c>
      <c r="B16" s="112" t="s">
        <v>406</v>
      </c>
      <c r="C16" s="105" t="s">
        <v>407</v>
      </c>
      <c r="D16" s="106">
        <v>5</v>
      </c>
      <c r="E16" s="113" t="s">
        <v>408</v>
      </c>
      <c r="F16" s="113" t="s">
        <v>409</v>
      </c>
      <c r="G16" s="118" t="s">
        <v>410</v>
      </c>
      <c r="H16" s="109">
        <v>3.87</v>
      </c>
      <c r="I16" s="124">
        <f t="shared" si="0"/>
        <v>0.77</v>
      </c>
      <c r="J16" s="119" t="s">
        <v>411</v>
      </c>
      <c r="K16" s="126"/>
      <c r="L16" s="127"/>
    </row>
    <row r="17" ht="108" customHeight="1" spans="1:10">
      <c r="A17" s="111"/>
      <c r="B17" s="114"/>
      <c r="C17" s="105" t="s">
        <v>412</v>
      </c>
      <c r="D17" s="106">
        <v>5</v>
      </c>
      <c r="E17" s="113" t="s">
        <v>413</v>
      </c>
      <c r="F17" s="113" t="s">
        <v>414</v>
      </c>
      <c r="G17" s="118" t="s">
        <v>415</v>
      </c>
      <c r="H17" s="109">
        <v>5</v>
      </c>
      <c r="I17" s="124">
        <f t="shared" ref="I17:I27" si="1">ROUND(H17/D17,2)</f>
        <v>1</v>
      </c>
      <c r="J17" s="119" t="s">
        <v>416</v>
      </c>
    </row>
    <row r="18" ht="115" customHeight="1" spans="1:11">
      <c r="A18" s="111"/>
      <c r="B18" s="105" t="s">
        <v>417</v>
      </c>
      <c r="C18" s="105" t="s">
        <v>418</v>
      </c>
      <c r="D18" s="106">
        <v>5</v>
      </c>
      <c r="E18" s="107" t="s">
        <v>419</v>
      </c>
      <c r="F18" s="107" t="s">
        <v>420</v>
      </c>
      <c r="G18" s="119" t="s">
        <v>421</v>
      </c>
      <c r="H18" s="109">
        <v>1.93</v>
      </c>
      <c r="I18" s="124">
        <f t="shared" si="1"/>
        <v>0.39</v>
      </c>
      <c r="J18" s="119" t="s">
        <v>422</v>
      </c>
      <c r="K18" s="128">
        <f>5-(-9.22%/(0%-15%)*5)</f>
        <v>1.92666666666667</v>
      </c>
    </row>
    <row r="19" ht="94" customHeight="1" spans="1:12">
      <c r="A19" s="111"/>
      <c r="B19" s="112" t="s">
        <v>423</v>
      </c>
      <c r="C19" s="105" t="s">
        <v>424</v>
      </c>
      <c r="D19" s="106">
        <v>8</v>
      </c>
      <c r="E19" s="120" t="s">
        <v>425</v>
      </c>
      <c r="F19" s="107" t="s">
        <v>426</v>
      </c>
      <c r="G19" s="119" t="s">
        <v>427</v>
      </c>
      <c r="H19" s="109">
        <v>8</v>
      </c>
      <c r="I19" s="124">
        <f t="shared" si="1"/>
        <v>1</v>
      </c>
      <c r="J19" s="119" t="s">
        <v>428</v>
      </c>
      <c r="K19" s="127"/>
      <c r="L19" s="128"/>
    </row>
    <row r="20" ht="80" customHeight="1" spans="1:10">
      <c r="A20" s="111"/>
      <c r="B20" s="114"/>
      <c r="C20" s="105" t="s">
        <v>429</v>
      </c>
      <c r="D20" s="106">
        <v>2</v>
      </c>
      <c r="E20" s="107" t="s">
        <v>430</v>
      </c>
      <c r="F20" s="107" t="s">
        <v>431</v>
      </c>
      <c r="G20" s="119" t="s">
        <v>432</v>
      </c>
      <c r="H20" s="109">
        <v>2</v>
      </c>
      <c r="I20" s="124">
        <f t="shared" si="1"/>
        <v>1</v>
      </c>
      <c r="J20" s="119" t="s">
        <v>433</v>
      </c>
    </row>
    <row r="21" ht="104" customHeight="1" spans="1:11">
      <c r="A21" s="114"/>
      <c r="B21" s="105" t="s">
        <v>434</v>
      </c>
      <c r="C21" s="105" t="s">
        <v>435</v>
      </c>
      <c r="D21" s="106">
        <v>5</v>
      </c>
      <c r="E21" s="107" t="s">
        <v>436</v>
      </c>
      <c r="F21" s="107" t="s">
        <v>437</v>
      </c>
      <c r="G21" s="119" t="s">
        <v>438</v>
      </c>
      <c r="H21" s="109">
        <v>5</v>
      </c>
      <c r="I21" s="124">
        <f t="shared" si="1"/>
        <v>1</v>
      </c>
      <c r="J21" s="119" t="s">
        <v>439</v>
      </c>
      <c r="K21" s="100" t="s">
        <v>440</v>
      </c>
    </row>
    <row r="22" s="98" customFormat="1" ht="78" customHeight="1" spans="1:10">
      <c r="A22" s="112" t="s">
        <v>441</v>
      </c>
      <c r="B22" s="112" t="s">
        <v>442</v>
      </c>
      <c r="C22" s="105" t="s">
        <v>443</v>
      </c>
      <c r="D22" s="106">
        <v>3</v>
      </c>
      <c r="E22" s="107" t="s">
        <v>444</v>
      </c>
      <c r="F22" s="113" t="s">
        <v>445</v>
      </c>
      <c r="G22" s="108" t="s">
        <v>446</v>
      </c>
      <c r="H22" s="109">
        <v>3</v>
      </c>
      <c r="I22" s="124">
        <f t="shared" si="1"/>
        <v>1</v>
      </c>
      <c r="J22" s="119" t="s">
        <v>447</v>
      </c>
    </row>
    <row r="23" s="98" customFormat="1" ht="63" customHeight="1" spans="1:10">
      <c r="A23" s="111"/>
      <c r="B23" s="114"/>
      <c r="C23" s="105" t="s">
        <v>448</v>
      </c>
      <c r="D23" s="106">
        <v>3</v>
      </c>
      <c r="E23" s="107" t="s">
        <v>449</v>
      </c>
      <c r="F23" s="113" t="s">
        <v>450</v>
      </c>
      <c r="G23" s="108" t="s">
        <v>451</v>
      </c>
      <c r="H23" s="109">
        <v>3</v>
      </c>
      <c r="I23" s="124">
        <f t="shared" si="1"/>
        <v>1</v>
      </c>
      <c r="J23" s="119" t="s">
        <v>447</v>
      </c>
    </row>
    <row r="24" s="98" customFormat="1" ht="81" customHeight="1" spans="1:11">
      <c r="A24" s="111"/>
      <c r="B24" s="105" t="s">
        <v>452</v>
      </c>
      <c r="C24" s="105" t="s">
        <v>453</v>
      </c>
      <c r="D24" s="106">
        <v>6</v>
      </c>
      <c r="E24" s="107" t="s">
        <v>454</v>
      </c>
      <c r="F24" s="113" t="s">
        <v>455</v>
      </c>
      <c r="G24" s="108" t="s">
        <v>456</v>
      </c>
      <c r="H24" s="109">
        <v>6</v>
      </c>
      <c r="I24" s="124">
        <f t="shared" si="1"/>
        <v>1</v>
      </c>
      <c r="J24" s="119" t="s">
        <v>447</v>
      </c>
      <c r="K24" s="98">
        <f>(82.03%-80%)/(90%-80%)*6</f>
        <v>1.218</v>
      </c>
    </row>
    <row r="25" ht="147" customHeight="1" spans="1:10">
      <c r="A25" s="111"/>
      <c r="B25" s="105" t="s">
        <v>457</v>
      </c>
      <c r="C25" s="105" t="s">
        <v>458</v>
      </c>
      <c r="D25" s="106">
        <v>6</v>
      </c>
      <c r="E25" s="107" t="s">
        <v>459</v>
      </c>
      <c r="F25" s="113" t="s">
        <v>460</v>
      </c>
      <c r="G25" s="108" t="s">
        <v>461</v>
      </c>
      <c r="H25" s="109">
        <v>6</v>
      </c>
      <c r="I25" s="124">
        <f t="shared" si="1"/>
        <v>1</v>
      </c>
      <c r="J25" s="119" t="s">
        <v>462</v>
      </c>
    </row>
    <row r="26" s="98" customFormat="1" ht="88" customHeight="1" spans="1:10">
      <c r="A26" s="111"/>
      <c r="B26" s="105" t="s">
        <v>463</v>
      </c>
      <c r="C26" s="105" t="s">
        <v>464</v>
      </c>
      <c r="D26" s="106">
        <v>2</v>
      </c>
      <c r="E26" s="107" t="s">
        <v>465</v>
      </c>
      <c r="F26" s="107" t="s">
        <v>466</v>
      </c>
      <c r="G26" s="110" t="s">
        <v>467</v>
      </c>
      <c r="H26" s="109">
        <v>2</v>
      </c>
      <c r="I26" s="124">
        <f t="shared" si="1"/>
        <v>1</v>
      </c>
      <c r="J26" s="119" t="s">
        <v>468</v>
      </c>
    </row>
    <row r="27" ht="84" customHeight="1" spans="1:10">
      <c r="A27" s="114"/>
      <c r="B27" s="105" t="s">
        <v>469</v>
      </c>
      <c r="C27" s="105" t="s">
        <v>470</v>
      </c>
      <c r="D27" s="106">
        <v>10</v>
      </c>
      <c r="E27" s="107" t="s">
        <v>471</v>
      </c>
      <c r="F27" s="120" t="s">
        <v>472</v>
      </c>
      <c r="G27" s="110" t="s">
        <v>473</v>
      </c>
      <c r="H27" s="109">
        <v>8</v>
      </c>
      <c r="I27" s="124">
        <f t="shared" si="1"/>
        <v>0.8</v>
      </c>
      <c r="J27" s="119" t="s">
        <v>462</v>
      </c>
    </row>
    <row r="28" ht="36" customHeight="1" spans="1:10">
      <c r="A28" s="106" t="s">
        <v>474</v>
      </c>
      <c r="B28" s="106"/>
      <c r="C28" s="106"/>
      <c r="D28" s="106">
        <f>SUM(D4:D27)</f>
        <v>100</v>
      </c>
      <c r="E28" s="121"/>
      <c r="F28" s="122"/>
      <c r="G28" s="119"/>
      <c r="H28" s="109">
        <f>SUM(H4:H27)</f>
        <v>83.8</v>
      </c>
      <c r="I28" s="124"/>
      <c r="J28" s="119"/>
    </row>
    <row r="32" spans="7:7">
      <c r="G32" s="123"/>
    </row>
  </sheetData>
  <autoFilter ref="A3:P28">
    <extLst/>
  </autoFilter>
  <mergeCells count="15">
    <mergeCell ref="A1:J1"/>
    <mergeCell ref="A28:C28"/>
    <mergeCell ref="A4:A6"/>
    <mergeCell ref="A7:A8"/>
    <mergeCell ref="A9:A10"/>
    <mergeCell ref="A11:A15"/>
    <mergeCell ref="A16:A21"/>
    <mergeCell ref="A22:A27"/>
    <mergeCell ref="B4:B6"/>
    <mergeCell ref="B7:B8"/>
    <mergeCell ref="B9:B10"/>
    <mergeCell ref="B12:B15"/>
    <mergeCell ref="B16:B17"/>
    <mergeCell ref="B19:B20"/>
    <mergeCell ref="B22:B23"/>
  </mergeCells>
  <printOptions horizontalCentered="1"/>
  <pageMargins left="0.550694444444444" right="0.511805555555556" top="0.786805555555556" bottom="0.629861111111111" header="0.5" footer="0.393055555555556"/>
  <pageSetup paperSize="9" scale="72" fitToHeight="0" orientation="landscape" blackAndWhite="1" horizontalDpi="600"/>
  <headerFooter>
    <oddFooter>&amp;C第 &amp;P+28 页，共 &amp;N+28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L31"/>
  <sheetViews>
    <sheetView topLeftCell="A27" workbookViewId="0">
      <selection activeCell="A3" sqref="A3:F31"/>
    </sheetView>
  </sheetViews>
  <sheetFormatPr defaultColWidth="8.725" defaultRowHeight="13.5"/>
  <cols>
    <col min="1" max="1" width="8.725" style="75"/>
    <col min="2" max="3" width="11.4583333333333" customWidth="1"/>
    <col min="4" max="4" width="6.81666666666667" customWidth="1"/>
    <col min="5" max="5" width="37.3666666666667" customWidth="1"/>
    <col min="6" max="6" width="58.6333333333333" customWidth="1"/>
    <col min="7" max="9" width="12.8166666666667"/>
  </cols>
  <sheetData>
    <row r="1" ht="44" customHeight="1" spans="1:6">
      <c r="A1" s="76" t="s">
        <v>475</v>
      </c>
      <c r="B1" s="76"/>
      <c r="C1" s="76"/>
      <c r="D1" s="76"/>
      <c r="E1" s="76"/>
      <c r="F1" s="76"/>
    </row>
    <row r="2" ht="15.5" customHeight="1"/>
    <row r="3" s="74" customFormat="1" ht="22" customHeight="1" spans="1:6">
      <c r="A3" s="77" t="s">
        <v>476</v>
      </c>
      <c r="B3" s="77" t="s">
        <v>477</v>
      </c>
      <c r="C3" s="77" t="s">
        <v>478</v>
      </c>
      <c r="D3" s="77" t="s">
        <v>479</v>
      </c>
      <c r="E3" s="77" t="s">
        <v>480</v>
      </c>
      <c r="F3" s="77" t="s">
        <v>481</v>
      </c>
    </row>
    <row r="4" s="74" customFormat="1" ht="50.25" spans="1:6">
      <c r="A4" s="78" t="s">
        <v>482</v>
      </c>
      <c r="B4" s="79" t="s">
        <v>483</v>
      </c>
      <c r="C4" s="80" t="s">
        <v>484</v>
      </c>
      <c r="D4" s="77">
        <v>1.5</v>
      </c>
      <c r="E4" s="81" t="s">
        <v>485</v>
      </c>
      <c r="F4" s="81" t="s">
        <v>486</v>
      </c>
    </row>
    <row r="5" s="74" customFormat="1" ht="47" customHeight="1" spans="1:6">
      <c r="A5" s="82"/>
      <c r="B5" s="83"/>
      <c r="C5" s="80" t="s">
        <v>487</v>
      </c>
      <c r="D5" s="77">
        <v>1.5</v>
      </c>
      <c r="E5" s="77" t="s">
        <v>488</v>
      </c>
      <c r="F5" s="84" t="s">
        <v>489</v>
      </c>
    </row>
    <row r="6" s="74" customFormat="1" ht="49" customHeight="1" spans="1:12">
      <c r="A6" s="82"/>
      <c r="B6" s="78" t="s">
        <v>490</v>
      </c>
      <c r="C6" s="77" t="s">
        <v>351</v>
      </c>
      <c r="D6" s="77">
        <v>2</v>
      </c>
      <c r="E6" s="81" t="s">
        <v>491</v>
      </c>
      <c r="F6" s="81" t="s">
        <v>492</v>
      </c>
      <c r="L6" s="74">
        <v>50</v>
      </c>
    </row>
    <row r="7" s="74" customFormat="1" ht="44" customHeight="1" spans="1:6">
      <c r="A7" s="82"/>
      <c r="B7" s="85"/>
      <c r="C7" s="77" t="s">
        <v>356</v>
      </c>
      <c r="D7" s="77">
        <v>2</v>
      </c>
      <c r="E7" s="84" t="s">
        <v>493</v>
      </c>
      <c r="F7" s="81" t="s">
        <v>494</v>
      </c>
    </row>
    <row r="8" s="74" customFormat="1" ht="63.75" spans="1:6">
      <c r="A8" s="82"/>
      <c r="B8" s="77" t="s">
        <v>495</v>
      </c>
      <c r="C8" s="86" t="s">
        <v>496</v>
      </c>
      <c r="D8" s="77">
        <v>1</v>
      </c>
      <c r="E8" s="84" t="s">
        <v>497</v>
      </c>
      <c r="F8" s="81" t="s">
        <v>498</v>
      </c>
    </row>
    <row r="9" s="74" customFormat="1" ht="50.25" spans="1:7">
      <c r="A9" s="85"/>
      <c r="B9" s="77"/>
      <c r="C9" s="77" t="s">
        <v>362</v>
      </c>
      <c r="D9" s="77">
        <v>2</v>
      </c>
      <c r="E9" s="84" t="s">
        <v>499</v>
      </c>
      <c r="F9" s="81" t="s">
        <v>500</v>
      </c>
      <c r="G9" s="87">
        <f>204.75/273</f>
        <v>0.75</v>
      </c>
    </row>
    <row r="10" s="74" customFormat="1" ht="36" spans="1:6">
      <c r="A10" s="78" t="s">
        <v>501</v>
      </c>
      <c r="B10" s="77" t="s">
        <v>502</v>
      </c>
      <c r="C10" s="77" t="s">
        <v>503</v>
      </c>
      <c r="D10" s="77">
        <v>2</v>
      </c>
      <c r="E10" s="70" t="s">
        <v>504</v>
      </c>
      <c r="F10" s="88" t="s">
        <v>505</v>
      </c>
    </row>
    <row r="11" s="74" customFormat="1" ht="36" spans="1:6">
      <c r="A11" s="89"/>
      <c r="B11" s="77"/>
      <c r="C11" s="90" t="s">
        <v>506</v>
      </c>
      <c r="D11" s="77">
        <v>2</v>
      </c>
      <c r="E11" s="84" t="s">
        <v>507</v>
      </c>
      <c r="F11" s="84" t="s">
        <v>508</v>
      </c>
    </row>
    <row r="12" s="74" customFormat="1" ht="60" spans="1:6">
      <c r="A12" s="79" t="s">
        <v>509</v>
      </c>
      <c r="B12" s="78" t="s">
        <v>510</v>
      </c>
      <c r="C12" s="77" t="s">
        <v>511</v>
      </c>
      <c r="D12" s="91">
        <v>3</v>
      </c>
      <c r="E12" s="81" t="s">
        <v>512</v>
      </c>
      <c r="F12" s="81" t="s">
        <v>513</v>
      </c>
    </row>
    <row r="13" s="74" customFormat="1" ht="36.75" spans="1:6">
      <c r="A13" s="83"/>
      <c r="B13" s="83"/>
      <c r="C13" s="91" t="s">
        <v>514</v>
      </c>
      <c r="D13" s="91">
        <v>3</v>
      </c>
      <c r="E13" s="81" t="s">
        <v>515</v>
      </c>
      <c r="F13" s="81" t="s">
        <v>516</v>
      </c>
    </row>
    <row r="14" s="74" customFormat="1" ht="87.75" spans="1:6">
      <c r="A14" s="89"/>
      <c r="B14" s="89"/>
      <c r="C14" s="77" t="s">
        <v>517</v>
      </c>
      <c r="D14" s="77">
        <v>5</v>
      </c>
      <c r="E14" s="84" t="s">
        <v>518</v>
      </c>
      <c r="F14" s="84" t="s">
        <v>519</v>
      </c>
    </row>
    <row r="15" s="74" customFormat="1" ht="36" spans="1:6">
      <c r="A15" s="78" t="s">
        <v>509</v>
      </c>
      <c r="B15" s="92" t="s">
        <v>510</v>
      </c>
      <c r="C15" s="77" t="s">
        <v>520</v>
      </c>
      <c r="D15" s="77">
        <v>3</v>
      </c>
      <c r="E15" s="81" t="s">
        <v>521</v>
      </c>
      <c r="F15" s="81" t="s">
        <v>522</v>
      </c>
    </row>
    <row r="16" s="74" customFormat="1" ht="48" customHeight="1" spans="1:6">
      <c r="A16" s="83"/>
      <c r="B16" s="93"/>
      <c r="C16" s="77" t="s">
        <v>523</v>
      </c>
      <c r="D16" s="77">
        <v>3</v>
      </c>
      <c r="E16" s="84" t="s">
        <v>524</v>
      </c>
      <c r="F16" s="84" t="s">
        <v>525</v>
      </c>
    </row>
    <row r="17" s="74" customFormat="1" ht="48" customHeight="1" spans="1:6">
      <c r="A17" s="83"/>
      <c r="B17" s="94"/>
      <c r="C17" s="77" t="s">
        <v>526</v>
      </c>
      <c r="D17" s="77">
        <v>3</v>
      </c>
      <c r="E17" s="84" t="s">
        <v>527</v>
      </c>
      <c r="F17" s="81" t="s">
        <v>528</v>
      </c>
    </row>
    <row r="18" s="74" customFormat="1" ht="48" customHeight="1" spans="1:6">
      <c r="A18" s="89"/>
      <c r="B18" s="71" t="s">
        <v>529</v>
      </c>
      <c r="C18" s="77" t="s">
        <v>530</v>
      </c>
      <c r="D18" s="77">
        <v>3</v>
      </c>
      <c r="E18" s="84" t="s">
        <v>531</v>
      </c>
      <c r="F18" s="84" t="s">
        <v>532</v>
      </c>
    </row>
    <row r="19" s="74" customFormat="1" ht="51" spans="1:6">
      <c r="A19" s="86" t="s">
        <v>509</v>
      </c>
      <c r="B19" s="71" t="s">
        <v>529</v>
      </c>
      <c r="C19" s="77" t="s">
        <v>533</v>
      </c>
      <c r="D19" s="77">
        <v>3</v>
      </c>
      <c r="E19" s="84" t="s">
        <v>534</v>
      </c>
      <c r="F19" s="81" t="s">
        <v>535</v>
      </c>
    </row>
    <row r="20" s="74" customFormat="1" ht="37.5" spans="1:6">
      <c r="A20" s="79" t="s">
        <v>536</v>
      </c>
      <c r="B20" s="77" t="s">
        <v>406</v>
      </c>
      <c r="C20" s="77" t="s">
        <v>537</v>
      </c>
      <c r="D20" s="77">
        <v>10</v>
      </c>
      <c r="E20" s="81" t="s">
        <v>538</v>
      </c>
      <c r="F20" s="81" t="s">
        <v>539</v>
      </c>
    </row>
    <row r="21" s="74" customFormat="1" ht="49.5" spans="1:7">
      <c r="A21" s="83"/>
      <c r="B21" s="77" t="s">
        <v>540</v>
      </c>
      <c r="C21" s="77" t="s">
        <v>418</v>
      </c>
      <c r="D21" s="77">
        <v>10</v>
      </c>
      <c r="E21" s="81" t="s">
        <v>541</v>
      </c>
      <c r="F21" s="84" t="s">
        <v>542</v>
      </c>
      <c r="G21" s="74" t="s">
        <v>543</v>
      </c>
    </row>
    <row r="22" s="74" customFormat="1" ht="36" spans="1:8">
      <c r="A22" s="83"/>
      <c r="B22" s="77" t="s">
        <v>423</v>
      </c>
      <c r="C22" s="77" t="s">
        <v>429</v>
      </c>
      <c r="D22" s="77">
        <v>3</v>
      </c>
      <c r="E22" s="81" t="s">
        <v>544</v>
      </c>
      <c r="F22" s="84" t="s">
        <v>545</v>
      </c>
      <c r="G22" s="74">
        <v>6000</v>
      </c>
      <c r="H22" s="74" t="e">
        <f>#REF!/G22</f>
        <v>#REF!</v>
      </c>
    </row>
    <row r="23" s="74" customFormat="1" ht="36" spans="1:8">
      <c r="A23" s="89"/>
      <c r="B23" s="77"/>
      <c r="C23" s="77" t="s">
        <v>546</v>
      </c>
      <c r="D23" s="77">
        <v>7</v>
      </c>
      <c r="E23" s="81" t="s">
        <v>547</v>
      </c>
      <c r="F23" s="84" t="s">
        <v>548</v>
      </c>
      <c r="G23" s="74">
        <v>617.008</v>
      </c>
      <c r="H23" s="74" t="e">
        <f>#REF!/G23</f>
        <v>#REF!</v>
      </c>
    </row>
    <row r="24" s="74" customFormat="1" ht="36" spans="1:6">
      <c r="A24" s="78" t="s">
        <v>549</v>
      </c>
      <c r="B24" s="81" t="s">
        <v>550</v>
      </c>
      <c r="C24" s="77" t="s">
        <v>551</v>
      </c>
      <c r="D24" s="77">
        <v>4</v>
      </c>
      <c r="E24" s="84" t="s">
        <v>552</v>
      </c>
      <c r="F24" s="84" t="s">
        <v>553</v>
      </c>
    </row>
    <row r="25" s="74" customFormat="1" ht="36.75" spans="1:6">
      <c r="A25" s="83"/>
      <c r="B25" s="84"/>
      <c r="C25" s="77" t="s">
        <v>554</v>
      </c>
      <c r="D25" s="77">
        <v>4</v>
      </c>
      <c r="E25" s="84" t="s">
        <v>555</v>
      </c>
      <c r="F25" s="81" t="s">
        <v>556</v>
      </c>
    </row>
    <row r="26" s="74" customFormat="1" ht="51" spans="1:8">
      <c r="A26" s="83"/>
      <c r="B26" s="86" t="s">
        <v>557</v>
      </c>
      <c r="C26" s="77" t="s">
        <v>558</v>
      </c>
      <c r="D26" s="77">
        <v>4</v>
      </c>
      <c r="E26" s="81" t="s">
        <v>559</v>
      </c>
      <c r="F26" s="81" t="s">
        <v>560</v>
      </c>
      <c r="G26" s="74">
        <f>1.35*2</f>
        <v>2.7</v>
      </c>
      <c r="H26" s="74" t="e">
        <f>G26/#REF!</f>
        <v>#REF!</v>
      </c>
    </row>
    <row r="27" s="74" customFormat="1" ht="36" spans="1:8">
      <c r="A27" s="83"/>
      <c r="B27" s="77"/>
      <c r="C27" s="77" t="s">
        <v>561</v>
      </c>
      <c r="D27" s="77">
        <v>4</v>
      </c>
      <c r="E27" s="84" t="s">
        <v>562</v>
      </c>
      <c r="F27" s="81" t="s">
        <v>563</v>
      </c>
      <c r="G27" s="74">
        <f>8*2</f>
        <v>16</v>
      </c>
      <c r="H27" s="74" t="e">
        <f>G27/#REF!</f>
        <v>#REF!</v>
      </c>
    </row>
    <row r="28" s="74" customFormat="1" ht="24.75" spans="1:6">
      <c r="A28" s="89"/>
      <c r="B28" s="86" t="s">
        <v>564</v>
      </c>
      <c r="C28" s="77" t="s">
        <v>464</v>
      </c>
      <c r="D28" s="77">
        <v>4</v>
      </c>
      <c r="E28" s="84" t="s">
        <v>565</v>
      </c>
      <c r="F28" s="84" t="s">
        <v>566</v>
      </c>
    </row>
    <row r="29" s="74" customFormat="1" ht="101.25" spans="1:8">
      <c r="A29" s="78" t="s">
        <v>549</v>
      </c>
      <c r="B29" s="77" t="s">
        <v>469</v>
      </c>
      <c r="C29" s="77" t="s">
        <v>567</v>
      </c>
      <c r="D29" s="77">
        <v>5</v>
      </c>
      <c r="E29" s="77" t="s">
        <v>568</v>
      </c>
      <c r="F29" s="81" t="s">
        <v>569</v>
      </c>
      <c r="G29" s="74">
        <f>1.7*2</f>
        <v>3.4</v>
      </c>
      <c r="H29" s="74" t="e">
        <f>G29/#REF!</f>
        <v>#REF!</v>
      </c>
    </row>
    <row r="30" s="74" customFormat="1" ht="101.25" spans="1:6">
      <c r="A30" s="89"/>
      <c r="B30" s="77"/>
      <c r="C30" s="77" t="s">
        <v>570</v>
      </c>
      <c r="D30" s="77">
        <v>5</v>
      </c>
      <c r="E30" s="84" t="s">
        <v>571</v>
      </c>
      <c r="F30" s="81" t="s">
        <v>572</v>
      </c>
    </row>
    <row r="31" s="74" customFormat="1" ht="12.75" spans="1:6">
      <c r="A31" s="77" t="s">
        <v>474</v>
      </c>
      <c r="B31" s="77"/>
      <c r="C31" s="77"/>
      <c r="D31" s="77">
        <v>100</v>
      </c>
      <c r="E31" s="84"/>
      <c r="F31" s="95"/>
    </row>
  </sheetData>
  <mergeCells count="18">
    <mergeCell ref="A1:F1"/>
    <mergeCell ref="A31:B31"/>
    <mergeCell ref="A4:A9"/>
    <mergeCell ref="A10:A11"/>
    <mergeCell ref="A12:A14"/>
    <mergeCell ref="A15:A18"/>
    <mergeCell ref="A20:A23"/>
    <mergeCell ref="A24:A28"/>
    <mergeCell ref="A29:A30"/>
    <mergeCell ref="B4:B5"/>
    <mergeCell ref="B6:B7"/>
    <mergeCell ref="B8:B9"/>
    <mergeCell ref="B10:B11"/>
    <mergeCell ref="B12:B14"/>
    <mergeCell ref="B22:B23"/>
    <mergeCell ref="B24:B25"/>
    <mergeCell ref="B26:B27"/>
    <mergeCell ref="B29:B30"/>
  </mergeCells>
  <printOptions horizontalCentered="1"/>
  <pageMargins left="0.550694444444444" right="0.511805555555556" top="0.786805555555556" bottom="0.629861111111111" header="0.5" footer="0.393055555555556"/>
  <pageSetup paperSize="9" scale="74" fitToHeight="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7"/>
  <sheetViews>
    <sheetView topLeftCell="A20" workbookViewId="0">
      <selection activeCell="L27" sqref="L27"/>
    </sheetView>
  </sheetViews>
  <sheetFormatPr defaultColWidth="8.725" defaultRowHeight="13.5" outlineLevelCol="1"/>
  <cols>
    <col min="1" max="1" width="8.725" style="68"/>
  </cols>
  <sheetData>
    <row r="1" ht="24" spans="1:2">
      <c r="A1" s="69" t="s">
        <v>484</v>
      </c>
      <c r="B1">
        <v>1</v>
      </c>
    </row>
    <row r="2" ht="24" spans="1:2">
      <c r="A2" s="69" t="s">
        <v>487</v>
      </c>
      <c r="B2">
        <v>2</v>
      </c>
    </row>
    <row r="3" ht="24" spans="1:2">
      <c r="A3" s="70" t="s">
        <v>351</v>
      </c>
      <c r="B3">
        <v>3</v>
      </c>
    </row>
    <row r="4" ht="24" spans="1:2">
      <c r="A4" s="70" t="s">
        <v>356</v>
      </c>
      <c r="B4">
        <v>4</v>
      </c>
    </row>
    <row r="5" ht="24" spans="1:2">
      <c r="A5" s="71" t="s">
        <v>496</v>
      </c>
      <c r="B5">
        <v>5</v>
      </c>
    </row>
    <row r="6" ht="24" spans="1:2">
      <c r="A6" s="70" t="s">
        <v>362</v>
      </c>
      <c r="B6">
        <v>6</v>
      </c>
    </row>
    <row r="7" ht="24" spans="1:2">
      <c r="A7" s="70" t="s">
        <v>503</v>
      </c>
      <c r="B7">
        <v>7</v>
      </c>
    </row>
    <row r="8" ht="24" spans="1:2">
      <c r="A8" s="72" t="s">
        <v>506</v>
      </c>
      <c r="B8">
        <v>8</v>
      </c>
    </row>
    <row r="9" ht="24" spans="1:2">
      <c r="A9" s="70" t="s">
        <v>511</v>
      </c>
      <c r="B9">
        <v>9</v>
      </c>
    </row>
    <row r="10" spans="1:2">
      <c r="A10" s="73" t="s">
        <v>514</v>
      </c>
      <c r="B10">
        <v>10</v>
      </c>
    </row>
    <row r="11" spans="1:2">
      <c r="A11" s="70" t="s">
        <v>517</v>
      </c>
      <c r="B11">
        <v>11</v>
      </c>
    </row>
    <row r="12" spans="1:2">
      <c r="A12" s="70" t="s">
        <v>520</v>
      </c>
      <c r="B12">
        <v>12</v>
      </c>
    </row>
    <row r="13" spans="1:2">
      <c r="A13" s="70" t="s">
        <v>523</v>
      </c>
      <c r="B13">
        <v>13</v>
      </c>
    </row>
    <row r="14" spans="1:2">
      <c r="A14" s="70" t="s">
        <v>526</v>
      </c>
      <c r="B14">
        <v>14</v>
      </c>
    </row>
    <row r="15" ht="24" spans="1:2">
      <c r="A15" s="70" t="s">
        <v>530</v>
      </c>
      <c r="B15">
        <v>15</v>
      </c>
    </row>
    <row r="16" ht="24" spans="1:2">
      <c r="A16" s="70" t="s">
        <v>533</v>
      </c>
      <c r="B16">
        <v>16</v>
      </c>
    </row>
    <row r="17" ht="24" spans="1:2">
      <c r="A17" s="70" t="s">
        <v>537</v>
      </c>
      <c r="B17">
        <v>17</v>
      </c>
    </row>
    <row r="18" ht="24" spans="1:2">
      <c r="A18" s="70" t="s">
        <v>418</v>
      </c>
      <c r="B18">
        <v>18</v>
      </c>
    </row>
    <row r="19" ht="24" spans="1:2">
      <c r="A19" s="70" t="s">
        <v>429</v>
      </c>
      <c r="B19">
        <v>19</v>
      </c>
    </row>
    <row r="20" ht="24" spans="1:2">
      <c r="A20" s="70" t="s">
        <v>546</v>
      </c>
      <c r="B20">
        <v>20</v>
      </c>
    </row>
    <row r="21" spans="1:2">
      <c r="A21" s="70" t="s">
        <v>551</v>
      </c>
      <c r="B21">
        <v>21</v>
      </c>
    </row>
    <row r="22" spans="1:2">
      <c r="A22" s="70" t="s">
        <v>554</v>
      </c>
      <c r="B22">
        <v>22</v>
      </c>
    </row>
    <row r="23" spans="1:2">
      <c r="A23" s="70" t="s">
        <v>558</v>
      </c>
      <c r="B23">
        <v>23</v>
      </c>
    </row>
    <row r="24" spans="1:2">
      <c r="A24" s="70" t="s">
        <v>561</v>
      </c>
      <c r="B24">
        <v>24</v>
      </c>
    </row>
    <row r="25" spans="1:2">
      <c r="A25" s="70" t="s">
        <v>464</v>
      </c>
      <c r="B25">
        <v>25</v>
      </c>
    </row>
    <row r="26" ht="24" spans="1:2">
      <c r="A26" s="70" t="s">
        <v>567</v>
      </c>
      <c r="B26">
        <v>26</v>
      </c>
    </row>
    <row r="27" ht="24" spans="1:2">
      <c r="A27" s="70" t="s">
        <v>570</v>
      </c>
      <c r="B27">
        <v>27</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D25"/>
  <sheetViews>
    <sheetView topLeftCell="G15" workbookViewId="0">
      <selection activeCell="O29" sqref="O29"/>
    </sheetView>
  </sheetViews>
  <sheetFormatPr defaultColWidth="8.725" defaultRowHeight="15"/>
  <cols>
    <col min="1" max="1" width="14.0916666666667" style="35" customWidth="1"/>
    <col min="2" max="2" width="8.81666666666667" style="37" customWidth="1"/>
    <col min="3" max="3" width="8.725" style="38"/>
    <col min="4" max="4" width="10.3666666666667" style="39" customWidth="1"/>
    <col min="5" max="8" width="8.09166666666667" style="37" customWidth="1"/>
    <col min="9" max="10" width="8.09166666666667" style="38" customWidth="1"/>
    <col min="11" max="16" width="8.09166666666667" style="37" customWidth="1"/>
    <col min="17" max="18" width="8.725" style="37"/>
    <col min="19" max="20" width="8.725" style="38"/>
    <col min="21" max="16384" width="8.725" style="37"/>
  </cols>
  <sheetData>
    <row r="2" s="34" customFormat="1" ht="33" customHeight="1" spans="1:30">
      <c r="A2" s="36"/>
      <c r="C2" s="40"/>
      <c r="D2" s="41"/>
      <c r="E2" s="34">
        <v>1</v>
      </c>
      <c r="F2" s="34">
        <v>2</v>
      </c>
      <c r="G2" s="34">
        <v>3</v>
      </c>
      <c r="H2" s="34">
        <v>4</v>
      </c>
      <c r="I2" s="40">
        <v>5</v>
      </c>
      <c r="J2" s="40"/>
      <c r="K2" s="34">
        <v>6</v>
      </c>
      <c r="L2" s="34">
        <v>7</v>
      </c>
      <c r="M2" s="34">
        <v>8</v>
      </c>
      <c r="N2" s="34">
        <v>9</v>
      </c>
      <c r="O2" s="34">
        <v>10</v>
      </c>
      <c r="P2" s="34">
        <v>11</v>
      </c>
      <c r="Q2" s="34">
        <v>12</v>
      </c>
      <c r="R2" s="34">
        <v>13</v>
      </c>
      <c r="S2" s="40">
        <v>14</v>
      </c>
      <c r="T2" s="40">
        <v>15</v>
      </c>
      <c r="U2" s="34">
        <v>16</v>
      </c>
      <c r="V2" s="34">
        <v>17</v>
      </c>
      <c r="Y2" s="34">
        <v>18</v>
      </c>
      <c r="Z2" s="34">
        <v>19</v>
      </c>
      <c r="AA2" s="34">
        <v>20</v>
      </c>
      <c r="AB2" s="34">
        <v>21</v>
      </c>
      <c r="AC2" s="34">
        <v>22</v>
      </c>
      <c r="AD2" s="34">
        <v>23</v>
      </c>
    </row>
    <row r="3" s="35" customFormat="1" ht="40.5" spans="1:30">
      <c r="A3" s="42"/>
      <c r="B3" s="43" t="s">
        <v>573</v>
      </c>
      <c r="C3" s="44" t="s">
        <v>574</v>
      </c>
      <c r="D3" s="45" t="s">
        <v>575</v>
      </c>
      <c r="E3" s="42" t="s">
        <v>576</v>
      </c>
      <c r="F3" s="42" t="s">
        <v>577</v>
      </c>
      <c r="G3" s="42" t="s">
        <v>578</v>
      </c>
      <c r="H3" s="42" t="s">
        <v>579</v>
      </c>
      <c r="I3" s="44" t="e">
        <f>Sheet3!#REF!</f>
        <v>#REF!</v>
      </c>
      <c r="J3" s="62" t="s">
        <v>580</v>
      </c>
      <c r="K3" s="42" t="e">
        <f>Sheet3!#REF!</f>
        <v>#REF!</v>
      </c>
      <c r="L3" s="42" t="e">
        <f>Sheet3!#REF!</f>
        <v>#REF!</v>
      </c>
      <c r="M3" s="42" t="e">
        <f>Sheet3!#REF!</f>
        <v>#REF!</v>
      </c>
      <c r="N3" s="42" t="str">
        <f>Sheet3!C7</f>
        <v>资金到位率</v>
      </c>
      <c r="O3" s="42" t="e">
        <f>Sheet3!#REF!</f>
        <v>#REF!</v>
      </c>
      <c r="P3" s="42" t="e">
        <f>Sheet3!#REF!</f>
        <v>#REF!</v>
      </c>
      <c r="Q3" s="42" t="str">
        <f>Sheet3!C8</f>
        <v>到位及时率</v>
      </c>
      <c r="R3" s="42" t="e">
        <f>Sheet3!#REF!</f>
        <v>#REF!</v>
      </c>
      <c r="S3" s="44" t="e">
        <f>Sheet3!#REF!</f>
        <v>#REF!</v>
      </c>
      <c r="T3" s="44" t="str">
        <f>Sheet3!C9</f>
        <v>管理制度健全性</v>
      </c>
      <c r="U3" s="42" t="e">
        <f>Sheet3!#REF!</f>
        <v>#REF!</v>
      </c>
      <c r="V3" s="42" t="str">
        <f>Sheet3!C10</f>
        <v>制度执行有效性</v>
      </c>
      <c r="W3" s="42"/>
      <c r="X3" s="42"/>
      <c r="Y3" s="42" t="e">
        <f>Sheet3!#REF!</f>
        <v>#REF!</v>
      </c>
      <c r="Z3" s="42" t="e">
        <f>Sheet3!#REF!</f>
        <v>#REF!</v>
      </c>
      <c r="AA3" s="42" t="e">
        <f>Sheet3!#REF!</f>
        <v>#REF!</v>
      </c>
      <c r="AB3" s="42" t="str">
        <f>Sheet3!C11</f>
        <v>项目质量可控性</v>
      </c>
      <c r="AC3" s="42" t="str">
        <f>Sheet3!C13</f>
        <v>预算执行率</v>
      </c>
      <c r="AD3" s="42" t="e">
        <f>Sheet3!#REF!</f>
        <v>#REF!</v>
      </c>
    </row>
    <row r="4" s="36" customFormat="1" ht="32" customHeight="1" spans="1:30">
      <c r="A4" s="46" t="s">
        <v>581</v>
      </c>
      <c r="B4" s="43"/>
      <c r="C4" s="47"/>
      <c r="D4" s="45"/>
      <c r="E4" s="43">
        <v>1.5</v>
      </c>
      <c r="F4" s="43">
        <v>1.5</v>
      </c>
      <c r="G4" s="43">
        <v>2</v>
      </c>
      <c r="H4" s="43">
        <v>2</v>
      </c>
      <c r="I4" s="47">
        <v>1</v>
      </c>
      <c r="J4" s="47">
        <v>2</v>
      </c>
      <c r="K4" s="43">
        <v>2</v>
      </c>
      <c r="L4" s="43">
        <v>2</v>
      </c>
      <c r="M4" s="43">
        <v>3</v>
      </c>
      <c r="N4" s="43">
        <v>3</v>
      </c>
      <c r="O4" s="43">
        <v>5</v>
      </c>
      <c r="P4" s="43">
        <v>3</v>
      </c>
      <c r="Q4" s="43">
        <v>3</v>
      </c>
      <c r="R4" s="43">
        <v>3</v>
      </c>
      <c r="S4" s="47">
        <v>3</v>
      </c>
      <c r="T4" s="47">
        <v>3</v>
      </c>
      <c r="U4" s="43">
        <v>10</v>
      </c>
      <c r="V4" s="43">
        <v>10</v>
      </c>
      <c r="W4" s="43"/>
      <c r="X4" s="43"/>
      <c r="Y4" s="43">
        <v>3</v>
      </c>
      <c r="Z4" s="43">
        <v>7</v>
      </c>
      <c r="AA4" s="43">
        <v>8</v>
      </c>
      <c r="AB4" s="43">
        <v>8</v>
      </c>
      <c r="AC4" s="43">
        <v>7</v>
      </c>
      <c r="AD4" s="43">
        <v>7</v>
      </c>
    </row>
    <row r="5" ht="27" customHeight="1" spans="1:30">
      <c r="A5" s="42" t="s">
        <v>582</v>
      </c>
      <c r="B5" s="48">
        <v>273</v>
      </c>
      <c r="C5" s="49">
        <f>ROUND(B5/$B$18,4)</f>
        <v>0.8638</v>
      </c>
      <c r="D5" s="50">
        <v>0.3334</v>
      </c>
      <c r="E5" s="51">
        <f>ROUND(E4*$D$5,2)</f>
        <v>0.5</v>
      </c>
      <c r="F5" s="51">
        <f>ROUND(F4*$D$5,2)</f>
        <v>0.5</v>
      </c>
      <c r="G5" s="51">
        <f>ROUND(G4*$D$5,2)</f>
        <v>0.67</v>
      </c>
      <c r="H5" s="51">
        <f>ROUND(H4*$D$5,2)</f>
        <v>0.67</v>
      </c>
      <c r="I5" s="58">
        <f>ROUND($C5*I$4,2)</f>
        <v>0.86</v>
      </c>
      <c r="J5" s="58">
        <f>ROUND($C5*J$4,2)</f>
        <v>1.73</v>
      </c>
      <c r="K5" s="51">
        <f>ROUND(K4*$D$5,2)</f>
        <v>0.67</v>
      </c>
      <c r="L5" s="51">
        <f t="shared" ref="L5:R5" si="0">ROUND(L4*$D$5,2)</f>
        <v>0.67</v>
      </c>
      <c r="M5" s="51">
        <f t="shared" si="0"/>
        <v>1</v>
      </c>
      <c r="N5" s="51">
        <f t="shared" si="0"/>
        <v>1</v>
      </c>
      <c r="O5" s="51">
        <f t="shared" si="0"/>
        <v>1.67</v>
      </c>
      <c r="P5" s="51">
        <f t="shared" si="0"/>
        <v>1</v>
      </c>
      <c r="Q5" s="51">
        <f t="shared" si="0"/>
        <v>1</v>
      </c>
      <c r="R5" s="51">
        <f t="shared" si="0"/>
        <v>1</v>
      </c>
      <c r="S5" s="58">
        <f>ROUND($C5*S$4,2)</f>
        <v>2.59</v>
      </c>
      <c r="T5" s="58">
        <f>ROUND($C5*T$4,2)</f>
        <v>2.59</v>
      </c>
      <c r="U5" s="51">
        <f>ROUND(U4*$D$5,2)+0.01</f>
        <v>3.34</v>
      </c>
      <c r="V5" s="51">
        <f>ROUND(V4*$D$5,2)+0.01</f>
        <v>3.34</v>
      </c>
      <c r="W5" s="51">
        <f>V5/3</f>
        <v>1.11333333333333</v>
      </c>
      <c r="X5" s="51"/>
      <c r="Y5" s="51">
        <f>ROUND(Y4*$D$5,2)</f>
        <v>1</v>
      </c>
      <c r="Z5" s="51">
        <f>ROUND(Z4*$D$5,2)+0.01</f>
        <v>2.34</v>
      </c>
      <c r="AA5" s="51">
        <f>ROUND(AA4*$D$5,2)</f>
        <v>2.67</v>
      </c>
      <c r="AB5" s="51">
        <f>ROUND(AB4*$D$5,2)</f>
        <v>2.67</v>
      </c>
      <c r="AC5" s="56"/>
      <c r="AD5" s="56"/>
    </row>
    <row r="6" s="34" customFormat="1" ht="40.5" spans="1:30">
      <c r="A6" s="43" t="s">
        <v>583</v>
      </c>
      <c r="B6" s="52"/>
      <c r="C6" s="53">
        <f>C5</f>
        <v>0.8638</v>
      </c>
      <c r="D6" s="54">
        <v>0.3334</v>
      </c>
      <c r="E6" s="55"/>
      <c r="F6" s="55"/>
      <c r="G6" s="55"/>
      <c r="H6" s="55"/>
      <c r="I6" s="63"/>
      <c r="J6" s="63"/>
      <c r="K6" s="55"/>
      <c r="L6" s="55">
        <f t="shared" ref="L6:V6" si="1">L5</f>
        <v>0.67</v>
      </c>
      <c r="M6" s="64">
        <f t="shared" si="1"/>
        <v>1</v>
      </c>
      <c r="N6" s="55">
        <f t="shared" si="1"/>
        <v>1</v>
      </c>
      <c r="O6" s="55">
        <f t="shared" si="1"/>
        <v>1.67</v>
      </c>
      <c r="P6" s="55">
        <f t="shared" si="1"/>
        <v>1</v>
      </c>
      <c r="Q6" s="55">
        <f t="shared" si="1"/>
        <v>1</v>
      </c>
      <c r="R6" s="55">
        <f t="shared" si="1"/>
        <v>1</v>
      </c>
      <c r="S6" s="67">
        <f t="shared" si="1"/>
        <v>2.59</v>
      </c>
      <c r="T6" s="67">
        <f t="shared" si="1"/>
        <v>2.59</v>
      </c>
      <c r="U6" s="55">
        <f t="shared" si="1"/>
        <v>3.34</v>
      </c>
      <c r="V6" s="55">
        <f t="shared" si="1"/>
        <v>3.34</v>
      </c>
      <c r="W6" s="55"/>
      <c r="X6" s="55"/>
      <c r="Y6" s="55">
        <f>Y5</f>
        <v>1</v>
      </c>
      <c r="Z6" s="55">
        <f>Z5</f>
        <v>2.34</v>
      </c>
      <c r="AA6" s="55">
        <f>AA5</f>
        <v>2.67</v>
      </c>
      <c r="AB6" s="55">
        <f>AB5</f>
        <v>2.67</v>
      </c>
      <c r="AC6" s="55"/>
      <c r="AD6" s="55"/>
    </row>
    <row r="7" spans="1:30">
      <c r="A7" s="42" t="s">
        <v>584</v>
      </c>
      <c r="B7" s="48">
        <v>18</v>
      </c>
      <c r="C7" s="49">
        <f>ROUND(B7/$B$18,4)</f>
        <v>0.057</v>
      </c>
      <c r="D7" s="50">
        <v>0.3333</v>
      </c>
      <c r="E7" s="51">
        <f>ROUND($D$7*E4,2)</f>
        <v>0.5</v>
      </c>
      <c r="F7" s="51">
        <f>ROUND($D$7*F4,2)</f>
        <v>0.5</v>
      </c>
      <c r="G7" s="51">
        <f>ROUND($D$7*G4,2)-0.01</f>
        <v>0.66</v>
      </c>
      <c r="H7" s="51">
        <f>ROUND($D$7*H4,2)-0.01</f>
        <v>0.66</v>
      </c>
      <c r="I7" s="58">
        <f>ROUND($C7*I$4,2)</f>
        <v>0.06</v>
      </c>
      <c r="J7" s="58">
        <f>ROUND($C7*J$4,2)</f>
        <v>0.11</v>
      </c>
      <c r="K7" s="51">
        <f>ROUND($D$7*K4,2)-0.01</f>
        <v>0.66</v>
      </c>
      <c r="L7" s="51">
        <f>ROUND($D$7*L4,2)-0.01</f>
        <v>0.66</v>
      </c>
      <c r="M7" s="51">
        <f>ROUND($D$7*M4,2)</f>
        <v>1</v>
      </c>
      <c r="N7" s="51">
        <f>ROUND($D$7*N4,2)</f>
        <v>1</v>
      </c>
      <c r="O7" s="51">
        <f>ROUND($D$7*O4,2)-0.01</f>
        <v>1.66</v>
      </c>
      <c r="P7" s="51"/>
      <c r="Q7" s="51">
        <f>ROUND($D$7*Q4,2)</f>
        <v>1</v>
      </c>
      <c r="R7" s="51">
        <f>ROUND($D$7*R4,2)</f>
        <v>1</v>
      </c>
      <c r="S7" s="58">
        <f>ROUND($C7*S$4,2)</f>
        <v>0.17</v>
      </c>
      <c r="T7" s="58">
        <f>ROUND($C7*T$4,2)</f>
        <v>0.17</v>
      </c>
      <c r="U7" s="51">
        <f>ROUND($D$7*U4,2)</f>
        <v>3.33</v>
      </c>
      <c r="V7" s="51">
        <f>ROUND($D$7*V4,2)</f>
        <v>3.33</v>
      </c>
      <c r="W7" s="51"/>
      <c r="X7" s="51"/>
      <c r="Y7" s="51">
        <f>ROUND($D$7*Y4,2)</f>
        <v>1</v>
      </c>
      <c r="Z7" s="51">
        <f>ROUND($D$7*Z4,2)</f>
        <v>2.33</v>
      </c>
      <c r="AA7" s="51">
        <f>ROUND($D$7*AA4,2)-0.01</f>
        <v>2.66</v>
      </c>
      <c r="AB7" s="51">
        <f>ROUND($D$7*AB4,2)-0.01</f>
        <v>2.66</v>
      </c>
      <c r="AC7" s="56"/>
      <c r="AD7" s="56"/>
    </row>
    <row r="8" ht="27" spans="1:30">
      <c r="A8" s="42" t="s">
        <v>585</v>
      </c>
      <c r="B8" s="48">
        <f>2.55*3</f>
        <v>7.65</v>
      </c>
      <c r="C8" s="49">
        <f>ROUND(B8/$B$7*$C$7,4)</f>
        <v>0.0242</v>
      </c>
      <c r="D8" s="50">
        <f>ROUND($D$7*1/7,4)+0.0001</f>
        <v>0.0477</v>
      </c>
      <c r="E8" s="56"/>
      <c r="F8" s="56"/>
      <c r="G8" s="56"/>
      <c r="H8" s="56"/>
      <c r="I8" s="58"/>
      <c r="J8" s="58"/>
      <c r="K8" s="56"/>
      <c r="L8" s="65">
        <f>ROUND(L$7/7,3)+0.001</f>
        <v>0.095</v>
      </c>
      <c r="M8" s="65">
        <f t="shared" ref="M8:M14" si="2">ROUND(M$7/7,3)</f>
        <v>0.143</v>
      </c>
      <c r="N8" s="56">
        <f t="shared" ref="N8:N10" si="3">ROUND(N$7/7,3)</f>
        <v>0.143</v>
      </c>
      <c r="O8" s="56">
        <f>ROUND(O$7/7,3)+0.001</f>
        <v>0.238</v>
      </c>
      <c r="P8" s="56">
        <f t="shared" ref="P8:P10" si="4">ROUND(P$7/7,3)</f>
        <v>0</v>
      </c>
      <c r="Q8" s="56">
        <f t="shared" ref="Q8:Q10" si="5">ROUND(Q$7/7,3)</f>
        <v>0.143</v>
      </c>
      <c r="R8" s="56">
        <f t="shared" ref="R8:R10" si="6">ROUND(R$7/7,3)</f>
        <v>0.143</v>
      </c>
      <c r="S8" s="58"/>
      <c r="T8" s="58"/>
      <c r="U8" s="56">
        <f t="shared" ref="U8:U10" si="7">ROUND(U$7/7,3)</f>
        <v>0.476</v>
      </c>
      <c r="V8" s="56">
        <f t="shared" ref="V8:V10" si="8">ROUND(V$7/7,3)</f>
        <v>0.476</v>
      </c>
      <c r="W8" s="56">
        <f>V7/2/5</f>
        <v>0.333</v>
      </c>
      <c r="X8" s="56">
        <f>V7/2/6</f>
        <v>0.2775</v>
      </c>
      <c r="Y8" s="56">
        <f t="shared" ref="Y8:Y10" si="9">ROUND(Y$7/7,3)</f>
        <v>0.143</v>
      </c>
      <c r="Z8" s="56">
        <f t="shared" ref="Z8:Z10" si="10">ROUND(Z$7/7,3)</f>
        <v>0.333</v>
      </c>
      <c r="AA8" s="56"/>
      <c r="AB8" s="56"/>
      <c r="AC8" s="56"/>
      <c r="AD8" s="56"/>
    </row>
    <row r="9" ht="27" spans="1:30">
      <c r="A9" s="42" t="s">
        <v>586</v>
      </c>
      <c r="B9" s="48">
        <f>6+1.5</f>
        <v>7.5</v>
      </c>
      <c r="C9" s="49">
        <f>ROUND(B9/$B$7*$C$7,4)+0.0001</f>
        <v>0.0239</v>
      </c>
      <c r="D9" s="50">
        <f t="shared" ref="D9:D14" si="11">ROUND($D$7*1/7,4)</f>
        <v>0.0476</v>
      </c>
      <c r="E9" s="56"/>
      <c r="F9" s="56"/>
      <c r="G9" s="56"/>
      <c r="H9" s="56"/>
      <c r="I9" s="58"/>
      <c r="J9" s="58"/>
      <c r="K9" s="56"/>
      <c r="L9" s="65">
        <f>ROUND($L$7/7,3)+0.001</f>
        <v>0.095</v>
      </c>
      <c r="M9" s="56">
        <f t="shared" si="2"/>
        <v>0.143</v>
      </c>
      <c r="N9" s="56">
        <f t="shared" si="3"/>
        <v>0.143</v>
      </c>
      <c r="O9" s="56">
        <f>ROUND(O$7/7,3)+0.001</f>
        <v>0.238</v>
      </c>
      <c r="P9" s="56">
        <f t="shared" si="4"/>
        <v>0</v>
      </c>
      <c r="Q9" s="56">
        <f t="shared" si="5"/>
        <v>0.143</v>
      </c>
      <c r="R9" s="56">
        <f t="shared" si="6"/>
        <v>0.143</v>
      </c>
      <c r="S9" s="58"/>
      <c r="T9" s="58"/>
      <c r="U9" s="56">
        <f t="shared" si="7"/>
        <v>0.476</v>
      </c>
      <c r="V9" s="56">
        <f t="shared" si="8"/>
        <v>0.476</v>
      </c>
      <c r="W9" s="58">
        <f>W8</f>
        <v>0.333</v>
      </c>
      <c r="X9" s="56"/>
      <c r="Y9" s="56">
        <f t="shared" si="9"/>
        <v>0.143</v>
      </c>
      <c r="Z9" s="56">
        <f t="shared" si="10"/>
        <v>0.333</v>
      </c>
      <c r="AA9" s="56"/>
      <c r="AB9" s="56"/>
      <c r="AC9" s="56"/>
      <c r="AD9" s="56"/>
    </row>
    <row r="10" ht="40.5" spans="1:30">
      <c r="A10" s="42" t="s">
        <v>587</v>
      </c>
      <c r="B10" s="48">
        <v>0.675</v>
      </c>
      <c r="C10" s="49">
        <f t="shared" ref="C10:C14" si="12">ROUND(B10/$B$7*$C$7,4)</f>
        <v>0.0021</v>
      </c>
      <c r="D10" s="50">
        <f t="shared" si="11"/>
        <v>0.0476</v>
      </c>
      <c r="E10" s="56"/>
      <c r="F10" s="56"/>
      <c r="G10" s="56"/>
      <c r="H10" s="56"/>
      <c r="I10" s="58"/>
      <c r="J10" s="58"/>
      <c r="K10" s="56"/>
      <c r="L10" s="56">
        <f t="shared" ref="L10:L14" si="13">ROUND($L$7/7,3)</f>
        <v>0.094</v>
      </c>
      <c r="M10" s="65">
        <f t="shared" si="2"/>
        <v>0.143</v>
      </c>
      <c r="N10" s="56">
        <f t="shared" si="3"/>
        <v>0.143</v>
      </c>
      <c r="O10" s="56">
        <f t="shared" ref="O10" si="14">ROUND(O$7/7,3)</f>
        <v>0.237</v>
      </c>
      <c r="P10" s="56">
        <f t="shared" si="4"/>
        <v>0</v>
      </c>
      <c r="Q10" s="56">
        <f t="shared" si="5"/>
        <v>0.143</v>
      </c>
      <c r="R10" s="56">
        <f t="shared" si="6"/>
        <v>0.143</v>
      </c>
      <c r="S10" s="58"/>
      <c r="T10" s="58"/>
      <c r="U10" s="56">
        <f t="shared" si="7"/>
        <v>0.476</v>
      </c>
      <c r="V10" s="56">
        <f t="shared" si="8"/>
        <v>0.476</v>
      </c>
      <c r="W10" s="56">
        <f>W9</f>
        <v>0.333</v>
      </c>
      <c r="X10" s="56">
        <f>X8</f>
        <v>0.2775</v>
      </c>
      <c r="Y10" s="56">
        <f t="shared" si="9"/>
        <v>0.143</v>
      </c>
      <c r="Z10" s="56">
        <f t="shared" si="10"/>
        <v>0.333</v>
      </c>
      <c r="AA10" s="56"/>
      <c r="AB10" s="56"/>
      <c r="AC10" s="56"/>
      <c r="AD10" s="56"/>
    </row>
    <row r="11" ht="40.5" spans="1:30">
      <c r="A11" s="42" t="s">
        <v>588</v>
      </c>
      <c r="B11" s="48">
        <v>0.6</v>
      </c>
      <c r="C11" s="49">
        <f t="shared" si="12"/>
        <v>0.0019</v>
      </c>
      <c r="D11" s="50">
        <f t="shared" si="11"/>
        <v>0.0476</v>
      </c>
      <c r="E11" s="56"/>
      <c r="F11" s="56"/>
      <c r="G11" s="56"/>
      <c r="H11" s="56"/>
      <c r="I11" s="58"/>
      <c r="J11" s="58"/>
      <c r="K11" s="56"/>
      <c r="L11" s="56">
        <f t="shared" si="13"/>
        <v>0.094</v>
      </c>
      <c r="M11" s="65">
        <f t="shared" ref="M11:R11" si="15">ROUND(M$7/7,3)-0.001</f>
        <v>0.142</v>
      </c>
      <c r="N11" s="56">
        <f t="shared" si="15"/>
        <v>0.142</v>
      </c>
      <c r="O11" s="56">
        <f t="shared" si="15"/>
        <v>0.236</v>
      </c>
      <c r="P11" s="56"/>
      <c r="Q11" s="56">
        <f t="shared" si="15"/>
        <v>0.142</v>
      </c>
      <c r="R11" s="56">
        <f t="shared" si="15"/>
        <v>0.142</v>
      </c>
      <c r="S11" s="58"/>
      <c r="T11" s="58"/>
      <c r="U11" s="56">
        <f>ROUND(U$7/7,3)-0.001</f>
        <v>0.475</v>
      </c>
      <c r="V11" s="56">
        <f>ROUND(V$7/7,3)-0.001</f>
        <v>0.475</v>
      </c>
      <c r="W11" s="56">
        <f>W10</f>
        <v>0.333</v>
      </c>
      <c r="X11" s="56">
        <f>X10</f>
        <v>0.2775</v>
      </c>
      <c r="Y11" s="56">
        <f>ROUND(Y$7/7,3)-0.001</f>
        <v>0.142</v>
      </c>
      <c r="Z11" s="56">
        <f>ROUND(Z$7/7,3)-0.001</f>
        <v>0.332</v>
      </c>
      <c r="AA11" s="56"/>
      <c r="AB11" s="56"/>
      <c r="AC11" s="56"/>
      <c r="AD11" s="56"/>
    </row>
    <row r="12" ht="40.5" spans="1:30">
      <c r="A12" s="42" t="s">
        <v>589</v>
      </c>
      <c r="B12" s="48">
        <v>0.675</v>
      </c>
      <c r="C12" s="49">
        <f t="shared" si="12"/>
        <v>0.0021</v>
      </c>
      <c r="D12" s="50">
        <f t="shared" si="11"/>
        <v>0.0476</v>
      </c>
      <c r="E12" s="56"/>
      <c r="F12" s="56"/>
      <c r="G12" s="56"/>
      <c r="H12" s="56"/>
      <c r="I12" s="58"/>
      <c r="J12" s="58"/>
      <c r="K12" s="56"/>
      <c r="L12" s="56">
        <f t="shared" si="13"/>
        <v>0.094</v>
      </c>
      <c r="M12" s="65">
        <f t="shared" si="2"/>
        <v>0.143</v>
      </c>
      <c r="N12" s="56">
        <f t="shared" ref="N12:N14" si="16">ROUND(N$7/7,3)</f>
        <v>0.143</v>
      </c>
      <c r="O12" s="56">
        <f t="shared" ref="O12:O14" si="17">ROUND(O$7/7,3)</f>
        <v>0.237</v>
      </c>
      <c r="P12" s="56">
        <f t="shared" ref="P12:P14" si="18">ROUND(P$7/7,3)</f>
        <v>0</v>
      </c>
      <c r="Q12" s="56">
        <f t="shared" ref="Q12:Q14" si="19">ROUND(Q$7/7,3)</f>
        <v>0.143</v>
      </c>
      <c r="R12" s="56">
        <f t="shared" ref="R12:R14" si="20">ROUND(R$7/7,3)</f>
        <v>0.143</v>
      </c>
      <c r="S12" s="58"/>
      <c r="T12" s="58"/>
      <c r="U12" s="56">
        <f>ROUND(U$7/7,3)-0.001</f>
        <v>0.475</v>
      </c>
      <c r="V12" s="56">
        <f>ROUND(V$7/7,3)-0.001</f>
        <v>0.475</v>
      </c>
      <c r="W12" s="56">
        <f>W11</f>
        <v>0.333</v>
      </c>
      <c r="X12" s="56">
        <f>X11</f>
        <v>0.2775</v>
      </c>
      <c r="Y12" s="56">
        <f t="shared" ref="Y12:Y14" si="21">ROUND(Y$7/7,3)</f>
        <v>0.143</v>
      </c>
      <c r="Z12" s="56">
        <f t="shared" ref="Z12:Z14" si="22">ROUND(Z$7/7,3)</f>
        <v>0.333</v>
      </c>
      <c r="AA12" s="56"/>
      <c r="AB12" s="56"/>
      <c r="AC12" s="56"/>
      <c r="AD12" s="56"/>
    </row>
    <row r="13" ht="40.5" spans="1:30">
      <c r="A13" s="42" t="s">
        <v>583</v>
      </c>
      <c r="B13" s="48">
        <v>0.45</v>
      </c>
      <c r="C13" s="49">
        <f t="shared" si="12"/>
        <v>0.0014</v>
      </c>
      <c r="D13" s="50">
        <f t="shared" si="11"/>
        <v>0.0476</v>
      </c>
      <c r="E13" s="56"/>
      <c r="F13" s="56"/>
      <c r="G13" s="56"/>
      <c r="H13" s="56"/>
      <c r="I13" s="58"/>
      <c r="J13" s="58"/>
      <c r="K13" s="56"/>
      <c r="L13" s="66">
        <f t="shared" si="13"/>
        <v>0.094</v>
      </c>
      <c r="M13" s="65">
        <f t="shared" si="2"/>
        <v>0.143</v>
      </c>
      <c r="N13" s="56">
        <f t="shared" si="16"/>
        <v>0.143</v>
      </c>
      <c r="O13" s="56">
        <f t="shared" si="17"/>
        <v>0.237</v>
      </c>
      <c r="P13" s="56">
        <f t="shared" si="18"/>
        <v>0</v>
      </c>
      <c r="Q13" s="56">
        <f t="shared" si="19"/>
        <v>0.143</v>
      </c>
      <c r="R13" s="56">
        <f t="shared" si="20"/>
        <v>0.143</v>
      </c>
      <c r="S13" s="58"/>
      <c r="T13" s="58"/>
      <c r="U13" s="58">
        <f t="shared" ref="U13:U14" si="23">ROUND(U$7/7,3)</f>
        <v>0.476</v>
      </c>
      <c r="V13" s="56">
        <f>ROUND(V$7/7,3)</f>
        <v>0.476</v>
      </c>
      <c r="W13" s="56"/>
      <c r="X13" s="58">
        <f>X12</f>
        <v>0.2775</v>
      </c>
      <c r="Y13" s="56">
        <f t="shared" si="21"/>
        <v>0.143</v>
      </c>
      <c r="Z13" s="56">
        <f t="shared" si="22"/>
        <v>0.333</v>
      </c>
      <c r="AA13" s="56"/>
      <c r="AB13" s="56"/>
      <c r="AC13" s="56"/>
      <c r="AD13" s="56"/>
    </row>
    <row r="14" ht="27" spans="1:30">
      <c r="A14" s="42" t="s">
        <v>590</v>
      </c>
      <c r="B14" s="48">
        <v>0.45</v>
      </c>
      <c r="C14" s="49">
        <f t="shared" si="12"/>
        <v>0.0014</v>
      </c>
      <c r="D14" s="50">
        <f t="shared" si="11"/>
        <v>0.0476</v>
      </c>
      <c r="E14" s="56"/>
      <c r="F14" s="56"/>
      <c r="G14" s="56"/>
      <c r="H14" s="56"/>
      <c r="I14" s="58"/>
      <c r="J14" s="58"/>
      <c r="K14" s="56"/>
      <c r="L14" s="65">
        <f t="shared" si="13"/>
        <v>0.094</v>
      </c>
      <c r="M14" s="65">
        <f t="shared" si="2"/>
        <v>0.143</v>
      </c>
      <c r="N14" s="56">
        <f t="shared" si="16"/>
        <v>0.143</v>
      </c>
      <c r="O14" s="56">
        <f t="shared" si="17"/>
        <v>0.237</v>
      </c>
      <c r="P14" s="56">
        <f t="shared" si="18"/>
        <v>0</v>
      </c>
      <c r="Q14" s="56">
        <f t="shared" si="19"/>
        <v>0.143</v>
      </c>
      <c r="R14" s="56">
        <f t="shared" si="20"/>
        <v>0.143</v>
      </c>
      <c r="S14" s="58"/>
      <c r="T14" s="58"/>
      <c r="U14" s="58">
        <f t="shared" si="23"/>
        <v>0.476</v>
      </c>
      <c r="V14" s="56">
        <f>ROUND(V$7/7,3)</f>
        <v>0.476</v>
      </c>
      <c r="W14" s="56"/>
      <c r="X14" s="58">
        <f>X13</f>
        <v>0.2775</v>
      </c>
      <c r="Y14" s="56">
        <f t="shared" si="21"/>
        <v>0.143</v>
      </c>
      <c r="Z14" s="56">
        <f t="shared" si="22"/>
        <v>0.333</v>
      </c>
      <c r="AA14" s="56"/>
      <c r="AB14" s="56"/>
      <c r="AC14" s="56"/>
      <c r="AD14" s="56"/>
    </row>
    <row r="15" spans="1:30">
      <c r="A15" s="42" t="s">
        <v>591</v>
      </c>
      <c r="B15" s="48">
        <v>25.04</v>
      </c>
      <c r="C15" s="49">
        <f>ROUND(B15/$B$18,4)</f>
        <v>0.0792</v>
      </c>
      <c r="D15" s="50">
        <v>0.3333</v>
      </c>
      <c r="E15" s="51">
        <f>ROUND($D$15*E4,2)</f>
        <v>0.5</v>
      </c>
      <c r="F15" s="51">
        <f>ROUND($D$15*F4,2)</f>
        <v>0.5</v>
      </c>
      <c r="G15" s="51">
        <f>ROUND($D$15*G4,2)</f>
        <v>0.67</v>
      </c>
      <c r="H15" s="51">
        <f>ROUND($D$15*H4,2)</f>
        <v>0.67</v>
      </c>
      <c r="I15" s="58">
        <f>ROUND($C15*I$4,2)</f>
        <v>0.08</v>
      </c>
      <c r="J15" s="58">
        <f>ROUND($C15*J$4,2)</f>
        <v>0.16</v>
      </c>
      <c r="K15" s="51">
        <f t="shared" ref="K15:R15" si="24">ROUND($D$15*K4,2)</f>
        <v>0.67</v>
      </c>
      <c r="L15" s="51">
        <f t="shared" si="24"/>
        <v>0.67</v>
      </c>
      <c r="M15" s="51">
        <f t="shared" si="24"/>
        <v>1</v>
      </c>
      <c r="N15" s="51">
        <f t="shared" si="24"/>
        <v>1</v>
      </c>
      <c r="O15" s="51">
        <f t="shared" si="24"/>
        <v>1.67</v>
      </c>
      <c r="P15" s="51">
        <f t="shared" si="24"/>
        <v>1</v>
      </c>
      <c r="Q15" s="51">
        <f t="shared" si="24"/>
        <v>1</v>
      </c>
      <c r="R15" s="51">
        <f t="shared" si="24"/>
        <v>1</v>
      </c>
      <c r="S15" s="58">
        <f>ROUND($C15*S$4,2)</f>
        <v>0.24</v>
      </c>
      <c r="T15" s="58">
        <f>ROUND($C15*T$4,2)</f>
        <v>0.24</v>
      </c>
      <c r="U15" s="51">
        <f>ROUND($D$15*U4,2)</f>
        <v>3.33</v>
      </c>
      <c r="V15" s="51">
        <f>ROUND($D$15*V4,2)</f>
        <v>3.33</v>
      </c>
      <c r="W15" s="51"/>
      <c r="X15" s="51"/>
      <c r="Y15" s="51">
        <f>ROUND($D$15*Y4,2)</f>
        <v>1</v>
      </c>
      <c r="Z15" s="51">
        <f>ROUND($D$15*Z4,2)</f>
        <v>2.33</v>
      </c>
      <c r="AA15" s="51">
        <f>ROUND($D$15*AA4,2)</f>
        <v>2.67</v>
      </c>
      <c r="AB15" s="51">
        <f>ROUND($D$15*AB4,2)</f>
        <v>2.67</v>
      </c>
      <c r="AC15" s="56"/>
      <c r="AD15" s="56"/>
    </row>
    <row r="16" ht="27" spans="1:30">
      <c r="A16" s="57" t="s">
        <v>592</v>
      </c>
      <c r="B16" s="48"/>
      <c r="C16" s="49">
        <f>C15</f>
        <v>0.0792</v>
      </c>
      <c r="D16" s="50">
        <v>0.3333</v>
      </c>
      <c r="E16" s="56"/>
      <c r="F16" s="56"/>
      <c r="G16" s="56"/>
      <c r="H16" s="56"/>
      <c r="I16" s="58"/>
      <c r="J16" s="58"/>
      <c r="K16" s="56"/>
      <c r="L16" s="56">
        <f t="shared" ref="L16:V16" si="25">L15</f>
        <v>0.67</v>
      </c>
      <c r="M16" s="56">
        <f t="shared" si="25"/>
        <v>1</v>
      </c>
      <c r="N16" s="56">
        <f t="shared" si="25"/>
        <v>1</v>
      </c>
      <c r="O16" s="56">
        <f t="shared" si="25"/>
        <v>1.67</v>
      </c>
      <c r="P16" s="56">
        <f t="shared" si="25"/>
        <v>1</v>
      </c>
      <c r="Q16" s="56">
        <f t="shared" si="25"/>
        <v>1</v>
      </c>
      <c r="R16" s="56">
        <f t="shared" si="25"/>
        <v>1</v>
      </c>
      <c r="S16" s="58">
        <f t="shared" si="25"/>
        <v>0.24</v>
      </c>
      <c r="T16" s="58">
        <f t="shared" si="25"/>
        <v>0.24</v>
      </c>
      <c r="U16" s="56">
        <f t="shared" si="25"/>
        <v>3.33</v>
      </c>
      <c r="V16" s="56">
        <f t="shared" si="25"/>
        <v>3.33</v>
      </c>
      <c r="W16" s="56"/>
      <c r="X16" s="56"/>
      <c r="Y16" s="56">
        <f>Y15</f>
        <v>1</v>
      </c>
      <c r="Z16" s="56">
        <f>Z15</f>
        <v>2.33</v>
      </c>
      <c r="AA16" s="56"/>
      <c r="AB16" s="56"/>
      <c r="AC16" s="56"/>
      <c r="AD16" s="56"/>
    </row>
    <row r="17" ht="34" customHeight="1" spans="1:30">
      <c r="A17" s="42" t="s">
        <v>593</v>
      </c>
      <c r="B17" s="55"/>
      <c r="C17" s="58"/>
      <c r="D17" s="59"/>
      <c r="E17" s="56"/>
      <c r="F17" s="56"/>
      <c r="G17" s="56"/>
      <c r="H17" s="56"/>
      <c r="I17" s="58"/>
      <c r="J17" s="58"/>
      <c r="K17" s="56"/>
      <c r="L17" s="56"/>
      <c r="M17" s="56"/>
      <c r="N17" s="56"/>
      <c r="O17" s="56"/>
      <c r="P17" s="56"/>
      <c r="Q17" s="56"/>
      <c r="R17" s="56"/>
      <c r="S17" s="58"/>
      <c r="T17" s="58"/>
      <c r="U17" s="56"/>
      <c r="V17" s="56"/>
      <c r="W17" s="56"/>
      <c r="X17" s="56"/>
      <c r="Y17" s="56"/>
      <c r="Z17" s="56"/>
      <c r="AA17" s="56"/>
      <c r="AB17" s="56"/>
      <c r="AC17" s="56"/>
      <c r="AD17" s="56"/>
    </row>
    <row r="18" spans="1:30">
      <c r="A18" s="42" t="s">
        <v>594</v>
      </c>
      <c r="B18" s="48">
        <f>SUM(B5:B17)-B7</f>
        <v>316.04</v>
      </c>
      <c r="C18" s="60">
        <f>SUM(C5:C17)/2</f>
        <v>1</v>
      </c>
      <c r="D18" s="61">
        <f>SUM(D5:D17)/2</f>
        <v>1</v>
      </c>
      <c r="E18" s="56">
        <f t="shared" ref="E18:J18" si="26">E15+E7+E5</f>
        <v>1.5</v>
      </c>
      <c r="F18" s="56">
        <f t="shared" si="26"/>
        <v>1.5</v>
      </c>
      <c r="G18" s="56">
        <f t="shared" si="26"/>
        <v>2</v>
      </c>
      <c r="H18" s="56">
        <f t="shared" si="26"/>
        <v>2</v>
      </c>
      <c r="I18" s="58">
        <f t="shared" si="26"/>
        <v>1</v>
      </c>
      <c r="J18" s="58">
        <f t="shared" si="26"/>
        <v>2</v>
      </c>
      <c r="K18" s="56">
        <f t="shared" ref="K18:V18" si="27">K15+K7+K5</f>
        <v>2</v>
      </c>
      <c r="L18" s="56">
        <f t="shared" si="27"/>
        <v>2</v>
      </c>
      <c r="M18" s="56">
        <f t="shared" si="27"/>
        <v>3</v>
      </c>
      <c r="N18" s="56">
        <f t="shared" si="27"/>
        <v>3</v>
      </c>
      <c r="O18" s="56">
        <f t="shared" si="27"/>
        <v>5</v>
      </c>
      <c r="P18" s="56">
        <f t="shared" si="27"/>
        <v>2</v>
      </c>
      <c r="Q18" s="56">
        <f t="shared" si="27"/>
        <v>3</v>
      </c>
      <c r="R18" s="56">
        <f t="shared" si="27"/>
        <v>3</v>
      </c>
      <c r="S18" s="58">
        <f t="shared" si="27"/>
        <v>3</v>
      </c>
      <c r="T18" s="58">
        <f t="shared" si="27"/>
        <v>3</v>
      </c>
      <c r="U18" s="56">
        <f t="shared" si="27"/>
        <v>10</v>
      </c>
      <c r="V18" s="56">
        <f t="shared" si="27"/>
        <v>10</v>
      </c>
      <c r="W18" s="56"/>
      <c r="X18" s="56"/>
      <c r="Y18" s="56">
        <f>Y15+Y7+Y5</f>
        <v>3</v>
      </c>
      <c r="Z18" s="56">
        <f>Z15+Z7+Z5</f>
        <v>7</v>
      </c>
      <c r="AA18" s="56">
        <f>AA15+AA7+AA5</f>
        <v>8</v>
      </c>
      <c r="AB18" s="56">
        <f>AB15+AB7+AB5</f>
        <v>8</v>
      </c>
      <c r="AC18" s="56"/>
      <c r="AD18" s="56"/>
    </row>
    <row r="19" spans="5:5">
      <c r="E19" s="34"/>
    </row>
    <row r="20" spans="22:24">
      <c r="V20" s="37">
        <f>V16/2</f>
        <v>1.665</v>
      </c>
      <c r="W20" s="37">
        <f>W8+W10+W11+W12</f>
        <v>1.332</v>
      </c>
      <c r="X20" s="37">
        <f>X8+X10+X11+X12</f>
        <v>1.11</v>
      </c>
    </row>
    <row r="21" spans="6:14">
      <c r="F21" s="37">
        <f>0.7/3/2</f>
        <v>0.116666666666667</v>
      </c>
      <c r="G21" s="37">
        <f>D7*0.5</f>
        <v>0.16665</v>
      </c>
      <c r="H21" s="37">
        <f>1*D7</f>
        <v>0.3333</v>
      </c>
      <c r="L21" s="37">
        <f>L9+L8</f>
        <v>0.19</v>
      </c>
      <c r="M21" s="37">
        <f>M14+M13+M12+M8+M6+M10+M11+M16</f>
        <v>2.857</v>
      </c>
      <c r="N21" s="37">
        <f>N15+N7</f>
        <v>2</v>
      </c>
    </row>
    <row r="22" spans="6:23">
      <c r="F22" s="37">
        <v>0.8</v>
      </c>
      <c r="W22" s="37">
        <f>V7-W20-X20</f>
        <v>0.888</v>
      </c>
    </row>
    <row r="23" spans="3:13">
      <c r="C23" s="38">
        <f>C15+C7+C5</f>
        <v>1</v>
      </c>
      <c r="L23" s="37">
        <f>L18-L21</f>
        <v>1.81</v>
      </c>
      <c r="M23" s="37">
        <f>M18-M21</f>
        <v>0.143</v>
      </c>
    </row>
    <row r="25" spans="6:6">
      <c r="F25" s="37">
        <f>0.7-F21</f>
        <v>0.583333333333333</v>
      </c>
    </row>
  </sheetData>
  <pageMargins left="0.75" right="0.75" top="1" bottom="1" header="0.5" footer="0.5"/>
  <headerFooter/>
  <ignoredErrors>
    <ignoredError sqref="C6" formula="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R20"/>
  <sheetViews>
    <sheetView topLeftCell="C1" workbookViewId="0">
      <selection activeCell="O29" sqref="O29"/>
    </sheetView>
  </sheetViews>
  <sheetFormatPr defaultColWidth="8.725" defaultRowHeight="13.5"/>
  <cols>
    <col min="1" max="1" width="45" customWidth="1"/>
    <col min="15" max="17" width="12.8166666666667"/>
  </cols>
  <sheetData>
    <row r="4" ht="72" spans="1:15">
      <c r="A4" s="23"/>
      <c r="B4" s="24" t="s">
        <v>595</v>
      </c>
      <c r="C4" s="24" t="s">
        <v>596</v>
      </c>
      <c r="D4" s="24" t="s">
        <v>597</v>
      </c>
      <c r="E4" s="24" t="s">
        <v>598</v>
      </c>
      <c r="F4" s="24" t="s">
        <v>599</v>
      </c>
      <c r="G4" s="25" t="s">
        <v>600</v>
      </c>
      <c r="H4" s="26" t="s">
        <v>601</v>
      </c>
      <c r="I4" s="24" t="s">
        <v>602</v>
      </c>
      <c r="J4" s="25" t="s">
        <v>603</v>
      </c>
      <c r="K4" s="25" t="s">
        <v>604</v>
      </c>
      <c r="L4" s="25" t="s">
        <v>605</v>
      </c>
      <c r="M4" s="25" t="s">
        <v>606</v>
      </c>
      <c r="N4" s="25" t="s">
        <v>607</v>
      </c>
      <c r="O4" s="23">
        <v>5</v>
      </c>
    </row>
    <row r="5" spans="1:18">
      <c r="A5" s="23"/>
      <c r="B5" s="24">
        <v>0.5</v>
      </c>
      <c r="C5" s="24">
        <v>0.5</v>
      </c>
      <c r="D5" s="24">
        <v>0.5</v>
      </c>
      <c r="E5" s="27">
        <v>0.5</v>
      </c>
      <c r="F5" s="28"/>
      <c r="G5" s="28"/>
      <c r="H5" s="28"/>
      <c r="I5" s="28"/>
      <c r="J5" s="32"/>
      <c r="K5" s="24">
        <v>0.5</v>
      </c>
      <c r="L5" s="24"/>
      <c r="M5" s="24"/>
      <c r="N5" s="24"/>
      <c r="O5" s="23">
        <v>1.67</v>
      </c>
      <c r="P5">
        <f>O5/7</f>
        <v>0.238571428571429</v>
      </c>
      <c r="Q5">
        <f>P5</f>
        <v>0.238571428571429</v>
      </c>
      <c r="R5">
        <v>0.239</v>
      </c>
    </row>
    <row r="6" spans="1:15">
      <c r="A6" s="23"/>
      <c r="B6" s="24"/>
      <c r="C6" s="24"/>
      <c r="D6" s="24"/>
      <c r="E6" s="24"/>
      <c r="F6" s="24"/>
      <c r="G6" s="25"/>
      <c r="H6" s="26"/>
      <c r="I6" s="24"/>
      <c r="J6" s="25"/>
      <c r="K6" s="33"/>
      <c r="L6" s="25"/>
      <c r="M6" s="25"/>
      <c r="N6" s="25"/>
      <c r="O6" s="23"/>
    </row>
    <row r="7" spans="1:15">
      <c r="A7" s="23" t="s">
        <v>608</v>
      </c>
      <c r="B7" s="29"/>
      <c r="C7" s="29"/>
      <c r="D7" s="29"/>
      <c r="E7" s="23"/>
      <c r="F7" s="23"/>
      <c r="G7" s="23"/>
      <c r="H7" s="23"/>
      <c r="I7" s="23"/>
      <c r="J7" s="23"/>
      <c r="K7" s="29"/>
      <c r="L7" s="31"/>
      <c r="M7" s="31"/>
      <c r="N7" s="31"/>
      <c r="O7" s="23"/>
    </row>
    <row r="8" spans="1:18">
      <c r="A8" s="23" t="s">
        <v>609</v>
      </c>
      <c r="B8" s="29"/>
      <c r="C8" s="29"/>
      <c r="D8" s="29"/>
      <c r="E8" s="29"/>
      <c r="F8" s="29"/>
      <c r="G8" s="29"/>
      <c r="H8" s="29"/>
      <c r="I8" s="29"/>
      <c r="J8" s="29"/>
      <c r="K8" s="29"/>
      <c r="L8" s="31"/>
      <c r="M8" s="31"/>
      <c r="N8" s="31"/>
      <c r="O8" s="23">
        <v>1.66</v>
      </c>
      <c r="Q8">
        <f>SUM(Q9:Q15)</f>
        <v>0.4981</v>
      </c>
      <c r="R8">
        <v>0.498</v>
      </c>
    </row>
    <row r="9" spans="1:17">
      <c r="A9" s="23" t="s">
        <v>610</v>
      </c>
      <c r="B9" s="23"/>
      <c r="C9" s="23"/>
      <c r="D9" s="23"/>
      <c r="E9" s="23"/>
      <c r="F9" s="30"/>
      <c r="G9" s="23"/>
      <c r="H9" s="30"/>
      <c r="I9" s="23"/>
      <c r="J9" s="23"/>
      <c r="K9" s="30"/>
      <c r="L9" s="31"/>
      <c r="M9" s="31"/>
      <c r="N9" s="31"/>
      <c r="O9" s="23">
        <v>0.238</v>
      </c>
      <c r="P9">
        <f t="shared" ref="P9:P15" si="0">O9/10</f>
        <v>0.0238</v>
      </c>
      <c r="Q9">
        <f t="shared" ref="Q9:Q11" si="1">P9*3</f>
        <v>0.0714</v>
      </c>
    </row>
    <row r="10" spans="1:17">
      <c r="A10" s="23" t="s">
        <v>611</v>
      </c>
      <c r="B10" s="23"/>
      <c r="C10" s="23"/>
      <c r="D10" s="23"/>
      <c r="E10" s="23"/>
      <c r="F10" s="30"/>
      <c r="G10" s="23"/>
      <c r="H10" s="30"/>
      <c r="I10" s="23"/>
      <c r="J10" s="23"/>
      <c r="K10" s="30"/>
      <c r="L10" s="31"/>
      <c r="M10" s="31"/>
      <c r="N10" s="31"/>
      <c r="O10" s="23">
        <v>0.238</v>
      </c>
      <c r="P10">
        <f t="shared" si="0"/>
        <v>0.0238</v>
      </c>
      <c r="Q10">
        <f t="shared" si="1"/>
        <v>0.0714</v>
      </c>
    </row>
    <row r="11" spans="1:17">
      <c r="A11" s="23" t="s">
        <v>612</v>
      </c>
      <c r="B11" s="23"/>
      <c r="C11" s="23"/>
      <c r="D11" s="23"/>
      <c r="E11" s="23"/>
      <c r="F11" s="30"/>
      <c r="G11" s="23"/>
      <c r="H11" s="30"/>
      <c r="I11" s="23"/>
      <c r="J11" s="23"/>
      <c r="K11" s="30"/>
      <c r="L11" s="31"/>
      <c r="M11" s="31"/>
      <c r="N11" s="31"/>
      <c r="O11" s="23">
        <v>0.237</v>
      </c>
      <c r="P11">
        <f t="shared" si="0"/>
        <v>0.0237</v>
      </c>
      <c r="Q11">
        <f t="shared" si="1"/>
        <v>0.0711</v>
      </c>
    </row>
    <row r="12" spans="1:17">
      <c r="A12" s="23" t="s">
        <v>613</v>
      </c>
      <c r="B12" s="23"/>
      <c r="C12" s="23"/>
      <c r="D12" s="23"/>
      <c r="E12" s="23"/>
      <c r="F12" s="31"/>
      <c r="G12" s="23"/>
      <c r="H12" s="30"/>
      <c r="I12" s="23"/>
      <c r="J12" s="23"/>
      <c r="K12" s="30"/>
      <c r="L12" s="31"/>
      <c r="M12" s="31"/>
      <c r="N12" s="31"/>
      <c r="O12" s="23">
        <v>0.236</v>
      </c>
      <c r="P12">
        <f t="shared" si="0"/>
        <v>0.0236</v>
      </c>
      <c r="Q12">
        <f>P12*2</f>
        <v>0.0472</v>
      </c>
    </row>
    <row r="13" spans="1:17">
      <c r="A13" s="23" t="s">
        <v>614</v>
      </c>
      <c r="B13" s="23"/>
      <c r="C13" s="23"/>
      <c r="D13" s="23"/>
      <c r="E13" s="30"/>
      <c r="F13" s="30"/>
      <c r="G13" s="23"/>
      <c r="H13" s="30"/>
      <c r="I13" s="23"/>
      <c r="J13" s="23"/>
      <c r="K13" s="23"/>
      <c r="L13" s="31"/>
      <c r="M13" s="31"/>
      <c r="N13" s="31"/>
      <c r="O13" s="23">
        <v>0.237</v>
      </c>
      <c r="P13">
        <f t="shared" si="0"/>
        <v>0.0237</v>
      </c>
      <c r="Q13">
        <f>P13*3</f>
        <v>0.0711</v>
      </c>
    </row>
    <row r="14" spans="1:17">
      <c r="A14" s="23" t="s">
        <v>615</v>
      </c>
      <c r="B14" s="23"/>
      <c r="C14" s="23"/>
      <c r="D14" s="23"/>
      <c r="E14" s="30"/>
      <c r="F14" s="30"/>
      <c r="G14" s="23"/>
      <c r="H14" s="30"/>
      <c r="I14" s="23"/>
      <c r="J14" s="23"/>
      <c r="K14" s="30"/>
      <c r="L14" s="31"/>
      <c r="M14" s="31"/>
      <c r="N14" s="31"/>
      <c r="O14" s="23">
        <v>0.237</v>
      </c>
      <c r="P14">
        <f t="shared" si="0"/>
        <v>0.0237</v>
      </c>
      <c r="Q14">
        <f>P14*4</f>
        <v>0.0948</v>
      </c>
    </row>
    <row r="15" spans="1:17">
      <c r="A15" s="23" t="s">
        <v>616</v>
      </c>
      <c r="B15" s="23"/>
      <c r="C15" s="23"/>
      <c r="D15" s="23"/>
      <c r="E15" s="30"/>
      <c r="F15" s="30"/>
      <c r="G15" s="23"/>
      <c r="H15" s="30"/>
      <c r="I15" s="23"/>
      <c r="J15" s="23"/>
      <c r="K15" s="23"/>
      <c r="L15" s="23"/>
      <c r="M15" s="23"/>
      <c r="N15" s="23"/>
      <c r="O15" s="30">
        <v>0.237</v>
      </c>
      <c r="P15">
        <f t="shared" si="0"/>
        <v>0.0237</v>
      </c>
      <c r="Q15">
        <f>P15*3</f>
        <v>0.0711</v>
      </c>
    </row>
    <row r="16" spans="1:15">
      <c r="A16" s="23"/>
      <c r="B16" s="23"/>
      <c r="C16" s="23"/>
      <c r="D16" s="23"/>
      <c r="E16" s="23"/>
      <c r="F16" s="23"/>
      <c r="G16" s="23"/>
      <c r="H16" s="23"/>
      <c r="I16" s="23"/>
      <c r="J16" s="23"/>
      <c r="K16" s="23"/>
      <c r="L16" s="23"/>
      <c r="M16" s="23"/>
      <c r="N16" s="23"/>
      <c r="O16" s="23"/>
    </row>
    <row r="17" spans="1:15">
      <c r="A17" s="23"/>
      <c r="B17" s="23"/>
      <c r="C17" s="23"/>
      <c r="D17" s="23"/>
      <c r="E17" s="23"/>
      <c r="F17" s="23"/>
      <c r="G17" s="23"/>
      <c r="H17" s="23"/>
      <c r="I17" s="23"/>
      <c r="J17" s="23"/>
      <c r="K17" s="23"/>
      <c r="L17" s="23"/>
      <c r="M17" s="23"/>
      <c r="N17" s="23"/>
      <c r="O17" s="23"/>
    </row>
    <row r="18" spans="1:17">
      <c r="A18" s="23" t="s">
        <v>617</v>
      </c>
      <c r="B18" s="29"/>
      <c r="C18" s="29"/>
      <c r="D18" s="29"/>
      <c r="E18" s="23"/>
      <c r="F18" s="23"/>
      <c r="G18" s="23"/>
      <c r="H18" s="23"/>
      <c r="I18" s="23"/>
      <c r="J18" s="23"/>
      <c r="K18" s="23"/>
      <c r="L18" s="29"/>
      <c r="M18" s="29"/>
      <c r="N18" s="29"/>
      <c r="O18" s="23">
        <v>1.67</v>
      </c>
      <c r="P18">
        <f>O18/7</f>
        <v>0.238571428571429</v>
      </c>
      <c r="Q18">
        <f>P18</f>
        <v>0.238571428571429</v>
      </c>
    </row>
    <row r="19" spans="17:18">
      <c r="Q19">
        <f>Q18+Q8+Q5</f>
        <v>0.975242857142857</v>
      </c>
      <c r="R19">
        <f>R18+R8+R5</f>
        <v>0.737</v>
      </c>
    </row>
    <row r="20" spans="9:18">
      <c r="I20" t="s">
        <v>618</v>
      </c>
      <c r="R20">
        <f>O4-R19</f>
        <v>4.263</v>
      </c>
    </row>
  </sheetData>
  <mergeCells count="1">
    <mergeCell ref="E5:J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workbookViewId="0">
      <selection activeCell="O29" sqref="O29"/>
    </sheetView>
  </sheetViews>
  <sheetFormatPr defaultColWidth="8.725" defaultRowHeight="13.5" outlineLevelCol="7"/>
  <cols>
    <col min="3" max="3" width="21.1833333333333" customWidth="1"/>
    <col min="4" max="4" width="12.5416666666667" customWidth="1"/>
    <col min="6" max="6" width="14.275" customWidth="1"/>
  </cols>
  <sheetData>
    <row r="1" ht="15" spans="1:6">
      <c r="A1" s="2" t="s">
        <v>619</v>
      </c>
      <c r="B1" s="2" t="s">
        <v>620</v>
      </c>
      <c r="C1" s="2" t="s">
        <v>621</v>
      </c>
      <c r="D1" s="2" t="s">
        <v>622</v>
      </c>
      <c r="E1" s="2" t="s">
        <v>623</v>
      </c>
      <c r="F1" s="2" t="s">
        <v>175</v>
      </c>
    </row>
    <row r="2" ht="16.5" spans="1:6">
      <c r="A2" s="3" t="s">
        <v>624</v>
      </c>
      <c r="B2" s="16">
        <v>10</v>
      </c>
      <c r="C2" s="16">
        <v>30</v>
      </c>
      <c r="D2" s="16">
        <v>30</v>
      </c>
      <c r="E2" s="16">
        <v>30</v>
      </c>
      <c r="F2" s="16">
        <v>100</v>
      </c>
    </row>
    <row r="3" ht="16.5" spans="1:6">
      <c r="A3" s="3" t="s">
        <v>625</v>
      </c>
      <c r="B3" s="17">
        <v>6.347</v>
      </c>
      <c r="C3" s="17">
        <v>20.978</v>
      </c>
      <c r="D3" s="17">
        <v>23.866</v>
      </c>
      <c r="E3" s="17">
        <v>25.445</v>
      </c>
      <c r="F3" s="17">
        <f>B3+C3+D3+E3</f>
        <v>76.636</v>
      </c>
    </row>
    <row r="4" ht="16.5" spans="1:6">
      <c r="A4" s="3" t="s">
        <v>11</v>
      </c>
      <c r="B4" s="18">
        <f t="shared" ref="B4:F4" si="0">B3/B2</f>
        <v>0.6347</v>
      </c>
      <c r="C4" s="18">
        <f t="shared" si="0"/>
        <v>0.699266666666667</v>
      </c>
      <c r="D4" s="18">
        <f t="shared" si="0"/>
        <v>0.795533333333333</v>
      </c>
      <c r="E4" s="18">
        <f t="shared" si="0"/>
        <v>0.848166666666667</v>
      </c>
      <c r="F4" s="18">
        <f t="shared" si="0"/>
        <v>0.76636</v>
      </c>
    </row>
    <row r="7" spans="8:8">
      <c r="H7" s="19"/>
    </row>
    <row r="9" ht="20.25" spans="3:3">
      <c r="C9" s="20">
        <v>43339</v>
      </c>
    </row>
    <row r="10" spans="3:3">
      <c r="C10">
        <v>120</v>
      </c>
    </row>
    <row r="12" spans="3:3">
      <c r="C12" s="21">
        <f>C9+C10</f>
        <v>43459</v>
      </c>
    </row>
    <row r="16" ht="20.25" spans="4:4">
      <c r="D16" s="22">
        <v>2488.212</v>
      </c>
    </row>
    <row r="17" ht="20.25" spans="4:4">
      <c r="D17" s="22">
        <v>1800</v>
      </c>
    </row>
    <row r="18" spans="4:6">
      <c r="D18">
        <f>SUM(D16:D17)</f>
        <v>4288.212</v>
      </c>
      <c r="E18">
        <v>1000</v>
      </c>
      <c r="F18">
        <f>D18*E18</f>
        <v>4288212</v>
      </c>
    </row>
    <row r="20" spans="4:6">
      <c r="D20">
        <v>23.6</v>
      </c>
      <c r="E20">
        <v>10000</v>
      </c>
      <c r="F20">
        <f t="shared" ref="F20:F25" si="1">D20*E20</f>
        <v>236000</v>
      </c>
    </row>
    <row r="22" spans="6:6">
      <c r="F22">
        <f>(F18+F24)/F20/45</f>
        <v>0.432035028248588</v>
      </c>
    </row>
    <row r="24" spans="4:6">
      <c r="D24">
        <v>300</v>
      </c>
      <c r="E24">
        <v>1000</v>
      </c>
      <c r="F24">
        <f t="shared" si="1"/>
        <v>300000</v>
      </c>
    </row>
    <row r="25" spans="4:6">
      <c r="D25">
        <v>18.77</v>
      </c>
      <c r="E25">
        <v>10000</v>
      </c>
      <c r="F25">
        <f t="shared" si="1"/>
        <v>187700</v>
      </c>
    </row>
    <row r="27" spans="6:6">
      <c r="F27">
        <f>F24/F25/10</f>
        <v>0.159829515183804</v>
      </c>
    </row>
    <row r="29" spans="6:6">
      <c r="F29">
        <f>F18+F24</f>
        <v>4588212</v>
      </c>
    </row>
    <row r="30" spans="6:6">
      <c r="F30">
        <f>F29/F20/45</f>
        <v>0.432035028248588</v>
      </c>
    </row>
  </sheetData>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K13"/>
  <sheetViews>
    <sheetView topLeftCell="A6" workbookViewId="0">
      <selection activeCell="I32" sqref="I32"/>
    </sheetView>
  </sheetViews>
  <sheetFormatPr defaultColWidth="8.725" defaultRowHeight="13.5"/>
  <cols>
    <col min="4" max="4" width="12" customWidth="1"/>
  </cols>
  <sheetData>
    <row r="4" spans="4:5">
      <c r="D4" t="s">
        <v>626</v>
      </c>
      <c r="E4">
        <v>1744</v>
      </c>
    </row>
    <row r="5" spans="4:5">
      <c r="D5" t="s">
        <v>627</v>
      </c>
      <c r="E5">
        <v>1254</v>
      </c>
    </row>
    <row r="8" s="6" customFormat="1" ht="236.25" spans="1:11">
      <c r="A8" s="8"/>
      <c r="B8" s="9"/>
      <c r="C8" s="10" t="s">
        <v>628</v>
      </c>
      <c r="D8" s="11" t="s">
        <v>629</v>
      </c>
      <c r="E8" s="11" t="s">
        <v>630</v>
      </c>
      <c r="F8" s="12">
        <v>2</v>
      </c>
      <c r="G8" s="9">
        <f>G7+F8</f>
        <v>2</v>
      </c>
      <c r="H8" s="11" t="s">
        <v>631</v>
      </c>
      <c r="I8" s="9"/>
      <c r="J8" s="8"/>
      <c r="K8" s="8" t="s">
        <v>632</v>
      </c>
    </row>
    <row r="13" s="7" customFormat="1" ht="213.75" spans="3:11">
      <c r="C13" s="13" t="s">
        <v>633</v>
      </c>
      <c r="D13" s="14" t="s">
        <v>634</v>
      </c>
      <c r="E13" s="14" t="s">
        <v>635</v>
      </c>
      <c r="F13" s="15">
        <v>5</v>
      </c>
      <c r="G13" s="15">
        <f>G12+F13</f>
        <v>5</v>
      </c>
      <c r="H13" s="14"/>
      <c r="I13" s="15">
        <v>5</v>
      </c>
      <c r="J13" s="13"/>
      <c r="K13" s="13" t="s">
        <v>636</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Sheet1</vt:lpstr>
      <vt:lpstr>2021年指标体系</vt:lpstr>
      <vt:lpstr>Sheet3</vt:lpstr>
      <vt:lpstr>Sheet3 (2)</vt:lpstr>
      <vt:lpstr>Sheet6</vt:lpstr>
      <vt:lpstr>三级指标分值</vt:lpstr>
      <vt:lpstr>Sheet4</vt:lpstr>
      <vt:lpstr>Sheet5</vt:lpstr>
      <vt:lpstr>Sheet2</vt: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2021-12-13T08:42:00Z</dcterms:created>
  <dcterms:modified xsi:type="dcterms:W3CDTF">2023-12-28T09:14:58Z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12C958BCB1B0445198F2963C2D0BE634_13</vt:lpwstr>
  </property>
</Properties>
</file>