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2" activeTab="2"/>
  </bookViews>
  <sheets>
    <sheet name="目录" sheetId="2" r:id="rId1"/>
    <sheet name="指标体系框架及评分标准" sheetId="6" state="hidden" r:id="rId2"/>
    <sheet name="指标体系框架及评分标准 (3)" sheetId="11" r:id="rId3"/>
  </sheets>
  <externalReferences>
    <externalReference r:id="rId4"/>
  </externalReferences>
  <definedNames>
    <definedName name="_xlnm._FilterDatabase" localSheetId="1" hidden="1">指标体系框架及评分标准!$A$3:$P$29</definedName>
    <definedName name="_xlnm._FilterDatabase" localSheetId="2" hidden="1">'指标体系框架及评分标准 (3)'!$A$3:$P$29</definedName>
    <definedName name="_xlnm.Print_Area" localSheetId="2">'指标体系框架及评分标准 (3)'!$A$1:$J$29</definedName>
    <definedName name="_xlnm.Print_Titles" localSheetId="2">'指标体系框架及评分标准 (3)'!$2:$3</definedName>
  </definedNames>
  <calcPr calcId="144525"/>
</workbook>
</file>

<file path=xl/sharedStrings.xml><?xml version="1.0" encoding="utf-8"?>
<sst xmlns="http://schemas.openxmlformats.org/spreadsheetml/2006/main" count="437" uniqueCount="266">
  <si>
    <t>绩效评价工作底稿目录</t>
  </si>
  <si>
    <t>编 号</t>
  </si>
  <si>
    <t>档  案  内  容</t>
  </si>
  <si>
    <t>具备</t>
  </si>
  <si>
    <t>备注</t>
  </si>
  <si>
    <t>A</t>
  </si>
  <si>
    <t>业务约定书</t>
  </si>
  <si>
    <t>√</t>
  </si>
  <si>
    <t>见重合智审字（2023）第142号</t>
  </si>
  <si>
    <t>B</t>
  </si>
  <si>
    <t>评价报告及评审意见</t>
  </si>
  <si>
    <t>C</t>
  </si>
  <si>
    <t>业务报告审签表</t>
  </si>
  <si>
    <t>D</t>
  </si>
  <si>
    <t>工作计划</t>
  </si>
  <si>
    <t>E</t>
  </si>
  <si>
    <t>实施方案及评审意见</t>
  </si>
  <si>
    <t>F</t>
  </si>
  <si>
    <t>评价指标体系框架</t>
  </si>
  <si>
    <t>G</t>
  </si>
  <si>
    <t>评分表</t>
  </si>
  <si>
    <t>H</t>
  </si>
  <si>
    <t>工作底稿A类（项目投入）</t>
  </si>
  <si>
    <t>A11</t>
  </si>
  <si>
    <t>项目立项充分性</t>
  </si>
  <si>
    <t>A12</t>
  </si>
  <si>
    <t>立项规范性工作底稿</t>
  </si>
  <si>
    <t>A21</t>
  </si>
  <si>
    <t>绩效目标合理性工作底稿</t>
  </si>
  <si>
    <t>活动议案见A12“立项规范性”评价底稿</t>
  </si>
  <si>
    <t>A22</t>
  </si>
  <si>
    <t>绩效指标明确性工作底稿</t>
  </si>
  <si>
    <t>I</t>
  </si>
  <si>
    <t>工作底稿B类（项目管理）</t>
  </si>
  <si>
    <t>B11</t>
  </si>
  <si>
    <t>资金使用合规性工作底稿</t>
  </si>
  <si>
    <t>B21</t>
  </si>
  <si>
    <t>采购规范性工作底稿</t>
  </si>
  <si>
    <t>B22</t>
  </si>
  <si>
    <t>物料发放工作底稿</t>
  </si>
  <si>
    <t>B23</t>
  </si>
  <si>
    <t>培训管理工作底稿</t>
  </si>
  <si>
    <t>B24</t>
  </si>
  <si>
    <t>宣传管理工作底稿</t>
  </si>
  <si>
    <t>B25</t>
  </si>
  <si>
    <t>监督工作底稿</t>
  </si>
  <si>
    <t>监督检查资料见B24“宣传管理”评价底稿</t>
  </si>
  <si>
    <t>J</t>
  </si>
  <si>
    <t>工作底稿C类（产出指标）</t>
  </si>
  <si>
    <t>C11</t>
  </si>
  <si>
    <t>销售实现率工作底稿</t>
  </si>
  <si>
    <t>市中心提供的活动期间双色球销售数量见电子底稿</t>
  </si>
  <si>
    <t>C21</t>
  </si>
  <si>
    <t>兑奖规范度工作底稿</t>
  </si>
  <si>
    <t>C22</t>
  </si>
  <si>
    <t>营业时间工作底稿</t>
  </si>
  <si>
    <t>C23</t>
  </si>
  <si>
    <t>培训情况工作底稿</t>
  </si>
  <si>
    <t>C24</t>
  </si>
  <si>
    <t>物料利用工作底稿</t>
  </si>
  <si>
    <t>C25</t>
  </si>
  <si>
    <t>服务规范度工作底稿</t>
  </si>
  <si>
    <t>C31</t>
  </si>
  <si>
    <t>物料送达及时率工作底稿</t>
  </si>
  <si>
    <t>站点问卷待查见C23“培训情况”评价底稿</t>
  </si>
  <si>
    <t>C32</t>
  </si>
  <si>
    <t>宣传启动及时率工作底稿</t>
  </si>
  <si>
    <t>市中心宣传上下刊证明资料见B11“资金使用合规性”评价底稿</t>
  </si>
  <si>
    <t>C41</t>
  </si>
  <si>
    <t>活动成本工作底稿</t>
  </si>
  <si>
    <t>活动支出报销凭证见B11“资金使用合规性”评价底稿</t>
  </si>
  <si>
    <t>K</t>
  </si>
  <si>
    <t>工作底稿D类（效益指标）</t>
  </si>
  <si>
    <t>D11</t>
  </si>
  <si>
    <t>销售净收益率增长情况工作底稿</t>
  </si>
  <si>
    <t>D12</t>
  </si>
  <si>
    <t>销售促进率工作底稿</t>
  </si>
  <si>
    <t>D21</t>
  </si>
  <si>
    <t>福彩品牌影响工作底稿</t>
  </si>
  <si>
    <t>站点问卷调查见C23“培训情况”评价底稿，彩民问卷调查见重合智审字（2023）第142号</t>
  </si>
  <si>
    <t>D31</t>
  </si>
  <si>
    <t>彩民数量增加工作底稿</t>
  </si>
  <si>
    <t>D41</t>
  </si>
  <si>
    <t>站点满意度工作底稿</t>
  </si>
  <si>
    <t>D42</t>
  </si>
  <si>
    <t>彩民满意度工作底稿</t>
  </si>
  <si>
    <t>L</t>
  </si>
  <si>
    <t>基础数据表</t>
  </si>
  <si>
    <t>M</t>
  </si>
  <si>
    <t>社会调查分析报告及附件</t>
  </si>
  <si>
    <t>N</t>
  </si>
  <si>
    <t>访谈分析报告及附件</t>
  </si>
  <si>
    <t>O</t>
  </si>
  <si>
    <t>其他资料</t>
  </si>
  <si>
    <r>
      <rPr>
        <sz val="12"/>
        <rFont val="宋体"/>
        <charset val="134"/>
      </rPr>
      <t>项目负责人：钟建</t>
    </r>
    <r>
      <rPr>
        <sz val="12"/>
        <rFont val="Times New Roman"/>
        <charset val="0"/>
      </rPr>
      <t xml:space="preserve">                                                                </t>
    </r>
  </si>
  <si>
    <r>
      <rPr>
        <sz val="11"/>
        <color theme="1"/>
        <rFont val="宋体"/>
        <charset val="134"/>
      </rPr>
      <t>附件</t>
    </r>
    <r>
      <rPr>
        <sz val="11"/>
        <color theme="1"/>
        <rFont val="Times New Roman"/>
        <charset val="134"/>
      </rPr>
      <t>1</t>
    </r>
  </si>
  <si>
    <t>2022年铜梁区棚户区改造项目绩效评价指标及评分表</t>
  </si>
  <si>
    <r>
      <rPr>
        <b/>
        <sz val="11"/>
        <rFont val="宋体"/>
        <charset val="134"/>
      </rPr>
      <t>一级指标</t>
    </r>
  </si>
  <si>
    <r>
      <rPr>
        <b/>
        <sz val="11"/>
        <rFont val="宋体"/>
        <charset val="134"/>
      </rPr>
      <t>二级指标</t>
    </r>
  </si>
  <si>
    <r>
      <rPr>
        <b/>
        <sz val="11"/>
        <rFont val="宋体"/>
        <charset val="134"/>
      </rPr>
      <t>三级指标</t>
    </r>
  </si>
  <si>
    <r>
      <rPr>
        <b/>
        <sz val="11"/>
        <rFont val="宋体"/>
        <charset val="134"/>
      </rPr>
      <t>分值</t>
    </r>
  </si>
  <si>
    <r>
      <rPr>
        <b/>
        <sz val="11"/>
        <rFont val="宋体"/>
        <charset val="134"/>
      </rPr>
      <t>指标解释</t>
    </r>
  </si>
  <si>
    <r>
      <rPr>
        <b/>
        <sz val="11"/>
        <rFont val="宋体"/>
        <charset val="134"/>
      </rPr>
      <t>评分标准</t>
    </r>
  </si>
  <si>
    <r>
      <rPr>
        <b/>
        <sz val="11"/>
        <rFont val="宋体"/>
        <charset val="134"/>
      </rPr>
      <t>业绩值</t>
    </r>
  </si>
  <si>
    <r>
      <rPr>
        <b/>
        <sz val="11"/>
        <rFont val="宋体"/>
        <charset val="134"/>
      </rPr>
      <t>得分</t>
    </r>
  </si>
  <si>
    <r>
      <rPr>
        <b/>
        <sz val="11"/>
        <rFont val="宋体"/>
        <charset val="134"/>
      </rPr>
      <t>得分率</t>
    </r>
  </si>
  <si>
    <r>
      <rPr>
        <b/>
        <sz val="11"/>
        <rFont val="宋体"/>
        <charset val="134"/>
      </rPr>
      <t>资料来源</t>
    </r>
  </si>
  <si>
    <r>
      <rPr>
        <sz val="11"/>
        <rFont val="宋体"/>
        <charset val="134"/>
      </rPr>
      <t>投入</t>
    </r>
    <r>
      <rPr>
        <sz val="11"/>
        <rFont val="Times New Roman"/>
        <charset val="134"/>
      </rPr>
      <t xml:space="preserve">
</t>
    </r>
    <r>
      <rPr>
        <sz val="11"/>
        <rFont val="宋体"/>
        <charset val="134"/>
      </rPr>
      <t>（</t>
    </r>
    <r>
      <rPr>
        <sz val="11"/>
        <rFont val="Times New Roman"/>
        <charset val="134"/>
      </rPr>
      <t>20</t>
    </r>
    <r>
      <rPr>
        <sz val="11"/>
        <rFont val="宋体"/>
        <charset val="134"/>
      </rPr>
      <t>分）</t>
    </r>
  </si>
  <si>
    <r>
      <rPr>
        <sz val="11"/>
        <rFont val="宋体"/>
        <charset val="134"/>
      </rPr>
      <t>项目立项</t>
    </r>
    <r>
      <rPr>
        <sz val="11"/>
        <rFont val="Times New Roman"/>
        <charset val="134"/>
      </rPr>
      <t xml:space="preserve">
</t>
    </r>
    <r>
      <rPr>
        <sz val="11"/>
        <rFont val="宋体"/>
        <charset val="134"/>
      </rPr>
      <t>（</t>
    </r>
    <r>
      <rPr>
        <sz val="11"/>
        <rFont val="Times New Roman"/>
        <charset val="134"/>
      </rPr>
      <t>12</t>
    </r>
    <r>
      <rPr>
        <sz val="11"/>
        <rFont val="宋体"/>
        <charset val="134"/>
      </rPr>
      <t>分）</t>
    </r>
  </si>
  <si>
    <r>
      <rPr>
        <sz val="11"/>
        <rFont val="宋体"/>
        <charset val="134"/>
      </rPr>
      <t>项目立项充分性</t>
    </r>
  </si>
  <si>
    <r>
      <rPr>
        <sz val="11"/>
        <rFont val="宋体"/>
        <charset val="134"/>
      </rPr>
      <t>考察项目立项是否符合法律法规、相关政策、发展规划以及部门职责，用以反映和考核项目立项依据情况。</t>
    </r>
  </si>
  <si>
    <r>
      <rPr>
        <sz val="11"/>
        <rFont val="宋体"/>
        <charset val="134"/>
      </rPr>
      <t>①项目立项是否符合国家法律法规、国民经济发展规划和相关政策；未发现问题得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②项目立项是否与部门职责范围相符，属于部门履职所需。未发现问题得</t>
    </r>
    <r>
      <rPr>
        <sz val="11"/>
        <rFont val="Times New Roman"/>
        <charset val="134"/>
      </rPr>
      <t>1</t>
    </r>
    <r>
      <rPr>
        <sz val="11"/>
        <rFont val="宋体"/>
        <charset val="134"/>
      </rPr>
      <t>分，否则不得分。</t>
    </r>
  </si>
  <si>
    <r>
      <rPr>
        <sz val="11"/>
        <rFont val="宋体"/>
        <charset val="134"/>
      </rPr>
      <t>《重庆市城镇住房发展</t>
    </r>
    <r>
      <rPr>
        <sz val="11"/>
        <rFont val="Times New Roman"/>
        <charset val="134"/>
      </rPr>
      <t>“</t>
    </r>
    <r>
      <rPr>
        <sz val="11"/>
        <rFont val="宋体"/>
        <charset val="134"/>
      </rPr>
      <t>十四五</t>
    </r>
    <r>
      <rPr>
        <sz val="11"/>
        <rFont val="Times New Roman"/>
        <charset val="134"/>
      </rPr>
      <t>”</t>
    </r>
    <r>
      <rPr>
        <sz val="11"/>
        <rFont val="宋体"/>
        <charset val="134"/>
      </rPr>
      <t>规划》提出</t>
    </r>
    <r>
      <rPr>
        <sz val="11"/>
        <rFont val="Times New Roman"/>
        <charset val="134"/>
      </rPr>
      <t>“</t>
    </r>
    <r>
      <rPr>
        <sz val="11"/>
        <rFont val="宋体"/>
        <charset val="134"/>
      </rPr>
      <t>持续提升居住品质，预期完成棚户区</t>
    </r>
    <r>
      <rPr>
        <sz val="11"/>
        <rFont val="Times New Roman"/>
        <charset val="134"/>
      </rPr>
      <t>10</t>
    </r>
    <r>
      <rPr>
        <sz val="11"/>
        <rFont val="宋体"/>
        <charset val="134"/>
      </rPr>
      <t>万户</t>
    </r>
    <r>
      <rPr>
        <sz val="11"/>
        <rFont val="Times New Roman"/>
        <charset val="134"/>
      </rPr>
      <t>”</t>
    </r>
    <r>
      <rPr>
        <sz val="11"/>
        <rFont val="宋体"/>
        <charset val="134"/>
      </rPr>
      <t>的规划，《铜梁区住房发展</t>
    </r>
    <r>
      <rPr>
        <sz val="11"/>
        <rFont val="Times New Roman"/>
        <charset val="134"/>
      </rPr>
      <t>“</t>
    </r>
    <r>
      <rPr>
        <sz val="11"/>
        <rFont val="宋体"/>
        <charset val="134"/>
      </rPr>
      <t>十四五</t>
    </r>
    <r>
      <rPr>
        <sz val="11"/>
        <rFont val="Times New Roman"/>
        <charset val="134"/>
      </rPr>
      <t>”</t>
    </r>
    <r>
      <rPr>
        <sz val="11"/>
        <rFont val="宋体"/>
        <charset val="134"/>
      </rPr>
      <t>规划》提出</t>
    </r>
    <r>
      <rPr>
        <sz val="11"/>
        <rFont val="Times New Roman"/>
        <charset val="134"/>
      </rPr>
      <t>“</t>
    </r>
    <r>
      <rPr>
        <sz val="11"/>
        <rFont val="宋体"/>
        <charset val="134"/>
      </rPr>
      <t>加大城市棚户区（危旧住房）改造力度，以满足城市棚户区（危旧住房）家庭的住房问题；</t>
    </r>
    <r>
      <rPr>
        <sz val="11"/>
        <rFont val="Times New Roman"/>
        <charset val="134"/>
      </rPr>
      <t>2021-2025</t>
    </r>
    <r>
      <rPr>
        <sz val="11"/>
        <rFont val="宋体"/>
        <charset val="134"/>
      </rPr>
      <t>年完成巴川街道和南城街道</t>
    </r>
    <r>
      <rPr>
        <sz val="11"/>
        <rFont val="Times New Roman"/>
        <charset val="134"/>
      </rPr>
      <t>5</t>
    </r>
    <r>
      <rPr>
        <sz val="11"/>
        <rFont val="宋体"/>
        <charset val="134"/>
      </rPr>
      <t>个改造项目，其中巴川街道</t>
    </r>
    <r>
      <rPr>
        <sz val="11"/>
        <rFont val="Times New Roman"/>
        <charset val="134"/>
      </rPr>
      <t>4</t>
    </r>
    <r>
      <rPr>
        <sz val="11"/>
        <rFont val="宋体"/>
        <charset val="134"/>
      </rPr>
      <t>个，南城街道</t>
    </r>
    <r>
      <rPr>
        <sz val="11"/>
        <rFont val="Times New Roman"/>
        <charset val="134"/>
      </rPr>
      <t>1</t>
    </r>
    <r>
      <rPr>
        <sz val="11"/>
        <rFont val="宋体"/>
        <charset val="134"/>
      </rPr>
      <t>个</t>
    </r>
    <r>
      <rPr>
        <sz val="11"/>
        <rFont val="Times New Roman"/>
        <charset val="134"/>
      </rPr>
      <t>”</t>
    </r>
    <r>
      <rPr>
        <sz val="11"/>
        <rFont val="宋体"/>
        <charset val="134"/>
      </rPr>
      <t>的要求。重庆市住房和城乡建设委员会《关于分解下达</t>
    </r>
    <r>
      <rPr>
        <sz val="11"/>
        <rFont val="Times New Roman"/>
        <charset val="134"/>
      </rPr>
      <t>2022</t>
    </r>
    <r>
      <rPr>
        <sz val="11"/>
        <rFont val="宋体"/>
        <charset val="134"/>
      </rPr>
      <t>年棚户区改造计划的函》（渝建棚改〔</t>
    </r>
    <r>
      <rPr>
        <sz val="11"/>
        <rFont val="Times New Roman"/>
        <charset val="134"/>
      </rPr>
      <t>2022</t>
    </r>
    <r>
      <rPr>
        <sz val="11"/>
        <rFont val="宋体"/>
        <charset val="134"/>
      </rPr>
      <t>〕</t>
    </r>
    <r>
      <rPr>
        <sz val="11"/>
        <rFont val="Times New Roman"/>
        <charset val="134"/>
      </rPr>
      <t>4</t>
    </r>
    <r>
      <rPr>
        <sz val="11"/>
        <rFont val="宋体"/>
        <charset val="134"/>
      </rPr>
      <t>号）下达</t>
    </r>
    <r>
      <rPr>
        <sz val="11"/>
        <rFont val="Times New Roman"/>
        <charset val="134"/>
      </rPr>
      <t>2022</t>
    </r>
    <r>
      <rPr>
        <sz val="11"/>
        <rFont val="宋体"/>
        <charset val="134"/>
      </rPr>
      <t>年铜梁区城市棚户区改造计划任务</t>
    </r>
    <r>
      <rPr>
        <sz val="11"/>
        <rFont val="Times New Roman"/>
        <charset val="134"/>
      </rPr>
      <t>63</t>
    </r>
    <r>
      <rPr>
        <sz val="11"/>
        <rFont val="宋体"/>
        <charset val="134"/>
      </rPr>
      <t>户，立项依据充分。实施本项目与区住建委</t>
    </r>
    <r>
      <rPr>
        <sz val="11"/>
        <rFont val="Times New Roman"/>
        <charset val="134"/>
      </rPr>
      <t>“</t>
    </r>
    <r>
      <rPr>
        <sz val="11"/>
        <rFont val="宋体"/>
        <charset val="134"/>
      </rPr>
      <t>负责推进城市修补和有机更新；统筹推进城市棚户区改造；监督指导国有土地上房屋征收工作</t>
    </r>
    <r>
      <rPr>
        <sz val="11"/>
        <rFont val="Times New Roman"/>
        <charset val="134"/>
      </rPr>
      <t>”</t>
    </r>
    <r>
      <rPr>
        <sz val="11"/>
        <rFont val="宋体"/>
        <charset val="134"/>
      </rPr>
      <t>的部门职责相符。经综合评价得</t>
    </r>
    <r>
      <rPr>
        <sz val="11"/>
        <rFont val="Times New Roman"/>
        <charset val="134"/>
      </rPr>
      <t>2</t>
    </r>
    <r>
      <rPr>
        <sz val="11"/>
        <rFont val="宋体"/>
        <charset val="134"/>
      </rPr>
      <t>分。</t>
    </r>
  </si>
  <si>
    <r>
      <rPr>
        <sz val="11"/>
        <rFont val="宋体"/>
        <charset val="134"/>
      </rPr>
      <t>①《重庆市城镇住房发展</t>
    </r>
    <r>
      <rPr>
        <sz val="11"/>
        <rFont val="Times New Roman"/>
        <charset val="134"/>
      </rPr>
      <t>“</t>
    </r>
    <r>
      <rPr>
        <sz val="11"/>
        <rFont val="宋体"/>
        <charset val="134"/>
      </rPr>
      <t>十四五</t>
    </r>
    <r>
      <rPr>
        <sz val="11"/>
        <rFont val="Times New Roman"/>
        <charset val="134"/>
      </rPr>
      <t>”</t>
    </r>
    <r>
      <rPr>
        <sz val="11"/>
        <rFont val="宋体"/>
        <charset val="134"/>
      </rPr>
      <t>规划》；</t>
    </r>
    <r>
      <rPr>
        <sz val="11"/>
        <rFont val="Times New Roman"/>
        <charset val="134"/>
      </rPr>
      <t xml:space="preserve">
</t>
    </r>
    <r>
      <rPr>
        <sz val="11"/>
        <rFont val="宋体"/>
        <charset val="134"/>
      </rPr>
      <t>②《铜梁区住房发展</t>
    </r>
    <r>
      <rPr>
        <sz val="11"/>
        <rFont val="Times New Roman"/>
        <charset val="134"/>
      </rPr>
      <t>“</t>
    </r>
    <r>
      <rPr>
        <sz val="11"/>
        <rFont val="宋体"/>
        <charset val="134"/>
      </rPr>
      <t>十四五</t>
    </r>
    <r>
      <rPr>
        <sz val="11"/>
        <rFont val="Times New Roman"/>
        <charset val="134"/>
      </rPr>
      <t>“</t>
    </r>
    <r>
      <rPr>
        <sz val="11"/>
        <rFont val="宋体"/>
        <charset val="134"/>
      </rPr>
      <t>规划》；</t>
    </r>
    <r>
      <rPr>
        <sz val="11"/>
        <rFont val="Times New Roman"/>
        <charset val="134"/>
      </rPr>
      <t xml:space="preserve">
</t>
    </r>
    <r>
      <rPr>
        <sz val="11"/>
        <rFont val="宋体"/>
        <charset val="134"/>
      </rPr>
      <t>③渝建棚改〔</t>
    </r>
    <r>
      <rPr>
        <sz val="11"/>
        <rFont val="Times New Roman"/>
        <charset val="134"/>
      </rPr>
      <t>2022</t>
    </r>
    <r>
      <rPr>
        <sz val="11"/>
        <rFont val="宋体"/>
        <charset val="134"/>
      </rPr>
      <t>〕</t>
    </r>
    <r>
      <rPr>
        <sz val="11"/>
        <rFont val="Times New Roman"/>
        <charset val="134"/>
      </rPr>
      <t>4</t>
    </r>
    <r>
      <rPr>
        <sz val="11"/>
        <rFont val="宋体"/>
        <charset val="134"/>
      </rPr>
      <t>号；</t>
    </r>
    <r>
      <rPr>
        <sz val="11"/>
        <rFont val="Times New Roman"/>
        <charset val="134"/>
      </rPr>
      <t xml:space="preserve">
</t>
    </r>
    <r>
      <rPr>
        <sz val="11"/>
        <rFont val="宋体"/>
        <charset val="134"/>
      </rPr>
      <t>④区住建委三定文件。</t>
    </r>
  </si>
  <si>
    <r>
      <rPr>
        <sz val="11"/>
        <rFont val="宋体"/>
        <charset val="134"/>
      </rPr>
      <t>项目立项规范性</t>
    </r>
  </si>
  <si>
    <r>
      <rPr>
        <sz val="11"/>
        <rFont val="宋体"/>
        <charset val="134"/>
      </rPr>
      <t>考察项目申请、设立过程是否符合相关要求，用以反映和考核项目立项的规范情况。</t>
    </r>
  </si>
  <si>
    <r>
      <rPr>
        <sz val="11"/>
        <rFont val="宋体"/>
        <charset val="134"/>
      </rPr>
      <t>①项目是否按照规定的程序申请设立，审批文件、材料是否符合相关要求；未发现问题得</t>
    </r>
    <r>
      <rPr>
        <sz val="11"/>
        <rFont val="Times New Roman"/>
        <charset val="134"/>
      </rPr>
      <t>2.5</t>
    </r>
    <r>
      <rPr>
        <sz val="11"/>
        <rFont val="宋体"/>
        <charset val="134"/>
      </rPr>
      <t>分，否则不得分。</t>
    </r>
    <r>
      <rPr>
        <sz val="11"/>
        <rFont val="Times New Roman"/>
        <charset val="134"/>
      </rPr>
      <t xml:space="preserve">
</t>
    </r>
    <r>
      <rPr>
        <sz val="11"/>
        <rFont val="宋体"/>
        <charset val="134"/>
      </rPr>
      <t>②事前是否已经过必要的可行性研究、专家论证、风险评估、绩效评估、集体决策。未发现问题得</t>
    </r>
    <r>
      <rPr>
        <sz val="11"/>
        <rFont val="Times New Roman"/>
        <charset val="134"/>
      </rPr>
      <t>2.5</t>
    </r>
    <r>
      <rPr>
        <sz val="11"/>
        <rFont val="宋体"/>
        <charset val="134"/>
      </rPr>
      <t>分，否则不得分。</t>
    </r>
  </si>
  <si>
    <r>
      <rPr>
        <sz val="11"/>
        <rFont val="宋体"/>
        <charset val="134"/>
      </rPr>
      <t>区住建委《关于实施</t>
    </r>
    <r>
      <rPr>
        <sz val="11"/>
        <rFont val="Times New Roman"/>
        <charset val="134"/>
      </rPr>
      <t>2022</t>
    </r>
    <r>
      <rPr>
        <sz val="11"/>
        <rFont val="宋体"/>
        <charset val="134"/>
      </rPr>
      <t>年度城市棚户区改造有关问题的请示》（铜建委文〔</t>
    </r>
    <r>
      <rPr>
        <sz val="11"/>
        <rFont val="Times New Roman"/>
        <charset val="134"/>
      </rPr>
      <t>2022</t>
    </r>
    <r>
      <rPr>
        <sz val="11"/>
        <rFont val="宋体"/>
        <charset val="134"/>
      </rPr>
      <t>〕</t>
    </r>
    <r>
      <rPr>
        <sz val="11"/>
        <rFont val="Times New Roman"/>
        <charset val="134"/>
      </rPr>
      <t>51</t>
    </r>
    <r>
      <rPr>
        <sz val="11"/>
        <rFont val="宋体"/>
        <charset val="134"/>
      </rPr>
      <t>号）申请，经区政府相关领导批示，报经区第十八届人民政府第九次常务会集体审议通过，程序申请审批程序规范，审批文件、材料符合相关要求。项目实施前区住建委、区发改委、区规资局对大北街供销社片区、巴川街道原卫生进修校片区房屋征收进行了会审，巴川街道对相关房屋征收社会稳定风险进行了评估；委托专业机构对巴川街道藕塘湾片区加固项目的房屋进行了房屋安全性结构鉴定。项目事前已经过必要的可行性研究和论证、风险评估。经综合评价得</t>
    </r>
    <r>
      <rPr>
        <sz val="11"/>
        <rFont val="Times New Roman"/>
        <charset val="134"/>
      </rPr>
      <t>5</t>
    </r>
    <r>
      <rPr>
        <sz val="11"/>
        <rFont val="宋体"/>
        <charset val="134"/>
      </rPr>
      <t>分。</t>
    </r>
  </si>
  <si>
    <r>
      <rPr>
        <sz val="11"/>
        <rFont val="宋体"/>
        <charset val="134"/>
      </rPr>
      <t>①重庆市铜梁区第十八届人民政府第</t>
    </r>
    <r>
      <rPr>
        <sz val="11"/>
        <rFont val="Times New Roman"/>
        <charset val="134"/>
      </rPr>
      <t>9</t>
    </r>
    <r>
      <rPr>
        <sz val="11"/>
        <rFont val="宋体"/>
        <charset val="134"/>
      </rPr>
      <t>次常务会议纪要（摘要）；</t>
    </r>
    <r>
      <rPr>
        <sz val="11"/>
        <rFont val="Times New Roman"/>
        <charset val="134"/>
      </rPr>
      <t xml:space="preserve">
</t>
    </r>
    <r>
      <rPr>
        <sz val="11"/>
        <rFont val="宋体"/>
        <charset val="134"/>
      </rPr>
      <t>②重庆市铜梁区人民政府领导批示抄告单；</t>
    </r>
    <r>
      <rPr>
        <sz val="11"/>
        <rFont val="Times New Roman"/>
        <charset val="134"/>
      </rPr>
      <t xml:space="preserve">
</t>
    </r>
    <r>
      <rPr>
        <sz val="11"/>
        <rFont val="宋体"/>
        <charset val="134"/>
      </rPr>
      <t>③中共重庆市铜梁区第十六届委员会第</t>
    </r>
    <r>
      <rPr>
        <sz val="11"/>
        <rFont val="Times New Roman"/>
        <charset val="134"/>
      </rPr>
      <t>11</t>
    </r>
    <r>
      <rPr>
        <sz val="11"/>
        <rFont val="宋体"/>
        <charset val="134"/>
      </rPr>
      <t>次常委会会议纪要（摘要）；</t>
    </r>
    <r>
      <rPr>
        <sz val="11"/>
        <rFont val="Times New Roman"/>
        <charset val="134"/>
      </rPr>
      <t xml:space="preserve">
</t>
    </r>
    <r>
      <rPr>
        <sz val="11"/>
        <rFont val="宋体"/>
        <charset val="134"/>
      </rPr>
      <t>④铜建委文〔</t>
    </r>
    <r>
      <rPr>
        <sz val="11"/>
        <rFont val="Times New Roman"/>
        <charset val="134"/>
      </rPr>
      <t>2022</t>
    </r>
    <r>
      <rPr>
        <sz val="11"/>
        <rFont val="宋体"/>
        <charset val="134"/>
      </rPr>
      <t>〕</t>
    </r>
    <r>
      <rPr>
        <sz val="11"/>
        <rFont val="Times New Roman"/>
        <charset val="134"/>
      </rPr>
      <t>51</t>
    </r>
    <r>
      <rPr>
        <sz val="11"/>
        <rFont val="宋体"/>
        <charset val="134"/>
      </rPr>
      <t>号；</t>
    </r>
    <r>
      <rPr>
        <sz val="11"/>
        <rFont val="Times New Roman"/>
        <charset val="134"/>
      </rPr>
      <t xml:space="preserve">
</t>
    </r>
    <r>
      <rPr>
        <sz val="11"/>
        <rFont val="宋体"/>
        <charset val="134"/>
      </rPr>
      <t>⑤铜建委文〔</t>
    </r>
    <r>
      <rPr>
        <sz val="11"/>
        <rFont val="Times New Roman"/>
        <charset val="134"/>
      </rPr>
      <t>2022</t>
    </r>
    <r>
      <rPr>
        <sz val="11"/>
        <rFont val="宋体"/>
        <charset val="134"/>
      </rPr>
      <t>〕</t>
    </r>
    <r>
      <rPr>
        <sz val="11"/>
        <rFont val="Times New Roman"/>
        <charset val="134"/>
      </rPr>
      <t>294</t>
    </r>
    <r>
      <rPr>
        <sz val="11"/>
        <rFont val="宋体"/>
        <charset val="134"/>
      </rPr>
      <t>号；</t>
    </r>
    <r>
      <rPr>
        <sz val="11"/>
        <rFont val="Times New Roman"/>
        <charset val="134"/>
      </rPr>
      <t xml:space="preserve">
</t>
    </r>
    <r>
      <rPr>
        <sz val="11"/>
        <rFont val="宋体"/>
        <charset val="134"/>
      </rPr>
      <t>⑥铜建委文〔</t>
    </r>
    <r>
      <rPr>
        <sz val="11"/>
        <rFont val="Times New Roman"/>
        <charset val="134"/>
      </rPr>
      <t>2022</t>
    </r>
    <r>
      <rPr>
        <sz val="11"/>
        <rFont val="宋体"/>
        <charset val="134"/>
      </rPr>
      <t>〕</t>
    </r>
    <r>
      <rPr>
        <sz val="11"/>
        <rFont val="Times New Roman"/>
        <charset val="134"/>
      </rPr>
      <t>245</t>
    </r>
    <r>
      <rPr>
        <sz val="11"/>
        <rFont val="宋体"/>
        <charset val="134"/>
      </rPr>
      <t>号；</t>
    </r>
    <r>
      <rPr>
        <sz val="11"/>
        <rFont val="Times New Roman"/>
        <charset val="134"/>
      </rPr>
      <t xml:space="preserve">
</t>
    </r>
    <r>
      <rPr>
        <sz val="11"/>
        <rFont val="宋体"/>
        <charset val="134"/>
      </rPr>
      <t>⑦铜建委文〔</t>
    </r>
    <r>
      <rPr>
        <sz val="11"/>
        <rFont val="Times New Roman"/>
        <charset val="134"/>
      </rPr>
      <t>2022</t>
    </r>
    <r>
      <rPr>
        <sz val="11"/>
        <rFont val="宋体"/>
        <charset val="134"/>
      </rPr>
      <t>〕</t>
    </r>
    <r>
      <rPr>
        <sz val="11"/>
        <rFont val="Times New Roman"/>
        <charset val="134"/>
      </rPr>
      <t>194</t>
    </r>
    <r>
      <rPr>
        <sz val="11"/>
        <rFont val="宋体"/>
        <charset val="134"/>
      </rPr>
      <t>号。</t>
    </r>
  </si>
  <si>
    <r>
      <rPr>
        <sz val="11"/>
        <rFont val="宋体"/>
        <charset val="134"/>
      </rPr>
      <t>绩效目标充分性</t>
    </r>
  </si>
  <si>
    <r>
      <rPr>
        <sz val="11"/>
        <rFont val="宋体"/>
        <charset val="134"/>
      </rPr>
      <t>项目所设定的绩效目标是否依据充分，是否符合客观实际，用以反应和考核项目绩效目标与项目实施的相符情况。</t>
    </r>
  </si>
  <si>
    <r>
      <rPr>
        <sz val="11"/>
        <rFont val="宋体"/>
        <charset val="134"/>
      </rPr>
      <t>①与项目实施单位或委托单位职责密切相关的得</t>
    </r>
    <r>
      <rPr>
        <sz val="11"/>
        <rFont val="Times New Roman"/>
        <charset val="134"/>
      </rPr>
      <t>1.5</t>
    </r>
    <r>
      <rPr>
        <sz val="11"/>
        <rFont val="宋体"/>
        <charset val="134"/>
      </rPr>
      <t>分，否则不得分；</t>
    </r>
    <r>
      <rPr>
        <sz val="11"/>
        <rFont val="Times New Roman"/>
        <charset val="134"/>
      </rPr>
      <t xml:space="preserve">
</t>
    </r>
    <r>
      <rPr>
        <sz val="11"/>
        <rFont val="宋体"/>
        <charset val="134"/>
      </rPr>
      <t>②项目预期产出、效益和效果符合正常的业绩水平的得</t>
    </r>
    <r>
      <rPr>
        <sz val="11"/>
        <rFont val="Times New Roman"/>
        <charset val="134"/>
      </rPr>
      <t>1.5</t>
    </r>
    <r>
      <rPr>
        <sz val="11"/>
        <rFont val="宋体"/>
        <charset val="134"/>
      </rPr>
      <t>分，否则不得分。</t>
    </r>
  </si>
  <si>
    <r>
      <rPr>
        <sz val="11"/>
        <rFont val="宋体"/>
        <charset val="134"/>
      </rPr>
      <t>①项目所设定的绩效目标与项目实施单位或委托单位职责密切相关，得</t>
    </r>
    <r>
      <rPr>
        <sz val="11"/>
        <rFont val="Times New Roman"/>
        <charset val="134"/>
      </rPr>
      <t>1.5</t>
    </r>
    <r>
      <rPr>
        <sz val="11"/>
        <rFont val="宋体"/>
        <charset val="134"/>
      </rPr>
      <t>分；</t>
    </r>
    <r>
      <rPr>
        <sz val="11"/>
        <rFont val="Times New Roman"/>
        <charset val="134"/>
      </rPr>
      <t xml:space="preserve">
</t>
    </r>
    <r>
      <rPr>
        <sz val="11"/>
        <rFont val="宋体"/>
        <charset val="134"/>
      </rPr>
      <t>②项目预期产出、效益和效果符合正常的业绩水平，得</t>
    </r>
    <r>
      <rPr>
        <sz val="11"/>
        <rFont val="Times New Roman"/>
        <charset val="134"/>
      </rPr>
      <t>1.5</t>
    </r>
    <r>
      <rPr>
        <sz val="11"/>
        <rFont val="宋体"/>
        <charset val="134"/>
      </rPr>
      <t>分。</t>
    </r>
    <r>
      <rPr>
        <sz val="11"/>
        <rFont val="Times New Roman"/>
        <charset val="134"/>
      </rPr>
      <t xml:space="preserve">
</t>
    </r>
    <r>
      <rPr>
        <sz val="11"/>
        <rFont val="宋体"/>
        <charset val="134"/>
      </rPr>
      <t>经综合评价得</t>
    </r>
    <r>
      <rPr>
        <sz val="11"/>
        <rFont val="Times New Roman"/>
        <charset val="134"/>
      </rPr>
      <t>3</t>
    </r>
    <r>
      <rPr>
        <sz val="11"/>
        <rFont val="宋体"/>
        <charset val="134"/>
      </rPr>
      <t>分。</t>
    </r>
  </si>
  <si>
    <r>
      <rPr>
        <sz val="11"/>
        <rFont val="宋体"/>
        <charset val="134"/>
      </rPr>
      <t>①绩效目标表；</t>
    </r>
    <r>
      <rPr>
        <sz val="11"/>
        <rFont val="Times New Roman"/>
        <charset val="134"/>
      </rPr>
      <t xml:space="preserve">
</t>
    </r>
    <r>
      <rPr>
        <sz val="11"/>
        <rFont val="宋体"/>
        <charset val="134"/>
      </rPr>
      <t>②渝建棚改〔</t>
    </r>
    <r>
      <rPr>
        <sz val="11"/>
        <rFont val="Times New Roman"/>
        <charset val="134"/>
      </rPr>
      <t>2022</t>
    </r>
    <r>
      <rPr>
        <sz val="11"/>
        <rFont val="宋体"/>
        <charset val="134"/>
      </rPr>
      <t>〕</t>
    </r>
    <r>
      <rPr>
        <sz val="11"/>
        <rFont val="Times New Roman"/>
        <charset val="134"/>
      </rPr>
      <t>4</t>
    </r>
    <r>
      <rPr>
        <sz val="11"/>
        <rFont val="宋体"/>
        <charset val="134"/>
      </rPr>
      <t>号；</t>
    </r>
    <r>
      <rPr>
        <sz val="11"/>
        <rFont val="Times New Roman"/>
        <charset val="134"/>
      </rPr>
      <t xml:space="preserve">
</t>
    </r>
    <r>
      <rPr>
        <sz val="11"/>
        <rFont val="宋体"/>
        <charset val="134"/>
      </rPr>
      <t>③铜建委文〔</t>
    </r>
    <r>
      <rPr>
        <sz val="11"/>
        <rFont val="Times New Roman"/>
        <charset val="134"/>
      </rPr>
      <t>2022</t>
    </r>
    <r>
      <rPr>
        <sz val="11"/>
        <rFont val="宋体"/>
        <charset val="134"/>
      </rPr>
      <t>〕</t>
    </r>
    <r>
      <rPr>
        <sz val="11"/>
        <rFont val="Times New Roman"/>
        <charset val="134"/>
      </rPr>
      <t>51</t>
    </r>
    <r>
      <rPr>
        <sz val="11"/>
        <rFont val="宋体"/>
        <charset val="134"/>
      </rPr>
      <t>号。</t>
    </r>
  </si>
  <si>
    <r>
      <rPr>
        <sz val="11"/>
        <rFont val="宋体"/>
        <charset val="134"/>
      </rPr>
      <t>绩效指标明确性</t>
    </r>
  </si>
  <si>
    <r>
      <rPr>
        <sz val="11"/>
        <rFont val="宋体"/>
        <charset val="134"/>
      </rPr>
      <t>考察依据绩效目标设定的绩效指标是否清晰、细化、可衡量等，用以反映和考核项目绩效目标的明细化情况。</t>
    </r>
  </si>
  <si>
    <r>
      <rPr>
        <sz val="11"/>
        <rFont val="宋体"/>
        <charset val="134"/>
      </rPr>
      <t>①将项目绩效目标细化分解为具体的绩效指标的得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②指标值是否清晰、可衡量，是得</t>
    </r>
    <r>
      <rPr>
        <sz val="11"/>
        <rFont val="Times New Roman"/>
        <charset val="134"/>
      </rPr>
      <t>1</t>
    </r>
    <r>
      <rPr>
        <sz val="11"/>
        <rFont val="宋体"/>
        <charset val="134"/>
      </rPr>
      <t>分，否则不得分。</t>
    </r>
  </si>
  <si>
    <r>
      <rPr>
        <sz val="11"/>
        <rFont val="宋体"/>
        <charset val="134"/>
      </rPr>
      <t>项目绩效目标细化分解为数量指标、质量指标、时效指标、社会效益和服务对象满意度指标；指标值清晰、可衡量；经综合评价得</t>
    </r>
    <r>
      <rPr>
        <sz val="11"/>
        <rFont val="Times New Roman"/>
        <charset val="134"/>
      </rPr>
      <t>2</t>
    </r>
    <r>
      <rPr>
        <sz val="11"/>
        <rFont val="宋体"/>
        <charset val="134"/>
      </rPr>
      <t>分。</t>
    </r>
  </si>
  <si>
    <r>
      <rPr>
        <sz val="11"/>
        <rFont val="宋体"/>
        <charset val="134"/>
      </rPr>
      <t>绩效目标表</t>
    </r>
  </si>
  <si>
    <r>
      <rPr>
        <sz val="11"/>
        <rFont val="宋体"/>
        <charset val="134"/>
      </rPr>
      <t>资金落实</t>
    </r>
    <r>
      <rPr>
        <sz val="11"/>
        <rFont val="Times New Roman"/>
        <charset val="134"/>
      </rPr>
      <t xml:space="preserve">
</t>
    </r>
    <r>
      <rPr>
        <sz val="11"/>
        <rFont val="宋体"/>
        <charset val="134"/>
      </rPr>
      <t>（</t>
    </r>
    <r>
      <rPr>
        <sz val="11"/>
        <rFont val="Times New Roman"/>
        <charset val="134"/>
      </rPr>
      <t>8</t>
    </r>
    <r>
      <rPr>
        <sz val="11"/>
        <rFont val="宋体"/>
        <charset val="134"/>
      </rPr>
      <t>分）</t>
    </r>
  </si>
  <si>
    <r>
      <rPr>
        <sz val="11"/>
        <rFont val="宋体"/>
        <charset val="134"/>
      </rPr>
      <t>资金到位率</t>
    </r>
  </si>
  <si>
    <r>
      <rPr>
        <sz val="11"/>
        <rFont val="宋体"/>
        <charset val="134"/>
      </rPr>
      <t>考察实际到位财政补助资金与计划财政资金投入资金的比率，用以反映和考核财政补助资金落实情况对项目实施的总体保障程度。财政补助资金到位率</t>
    </r>
    <r>
      <rPr>
        <sz val="11"/>
        <rFont val="Times New Roman"/>
        <charset val="134"/>
      </rPr>
      <t>=</t>
    </r>
    <r>
      <rPr>
        <sz val="11"/>
        <rFont val="宋体"/>
        <charset val="134"/>
      </rPr>
      <t>（本年实际到位财政资金</t>
    </r>
    <r>
      <rPr>
        <sz val="11"/>
        <rFont val="Times New Roman"/>
        <charset val="134"/>
      </rPr>
      <t>/</t>
    </r>
    <r>
      <rPr>
        <sz val="11"/>
        <rFont val="宋体"/>
        <charset val="134"/>
      </rPr>
      <t>预算投入财政资金）</t>
    </r>
    <r>
      <rPr>
        <sz val="11"/>
        <rFont val="Times New Roman"/>
        <charset val="134"/>
      </rPr>
      <t>*100%</t>
    </r>
    <r>
      <rPr>
        <sz val="11"/>
        <rFont val="宋体"/>
        <charset val="134"/>
      </rPr>
      <t>。</t>
    </r>
  </si>
  <si>
    <r>
      <rPr>
        <sz val="11"/>
        <rFont val="宋体"/>
        <charset val="134"/>
      </rPr>
      <t>①财政资金到位率</t>
    </r>
    <r>
      <rPr>
        <sz val="11"/>
        <rFont val="Times New Roman"/>
        <charset val="134"/>
      </rPr>
      <t>=100%</t>
    </r>
    <r>
      <rPr>
        <sz val="11"/>
        <rFont val="宋体"/>
        <charset val="134"/>
      </rPr>
      <t>得</t>
    </r>
    <r>
      <rPr>
        <sz val="11"/>
        <rFont val="Times New Roman"/>
        <charset val="134"/>
      </rPr>
      <t>2</t>
    </r>
    <r>
      <rPr>
        <sz val="11"/>
        <rFont val="宋体"/>
        <charset val="134"/>
      </rPr>
      <t>分；</t>
    </r>
    <r>
      <rPr>
        <sz val="11"/>
        <rFont val="Times New Roman"/>
        <charset val="134"/>
      </rPr>
      <t xml:space="preserve">
</t>
    </r>
    <r>
      <rPr>
        <sz val="11"/>
        <rFont val="宋体"/>
        <charset val="134"/>
      </rPr>
      <t>②财政资金到位率</t>
    </r>
    <r>
      <rPr>
        <sz val="11"/>
        <rFont val="Times New Roman"/>
        <charset val="134"/>
      </rPr>
      <t>≥85%</t>
    </r>
    <r>
      <rPr>
        <sz val="11"/>
        <rFont val="宋体"/>
        <charset val="134"/>
      </rPr>
      <t>（含），且</t>
    </r>
    <r>
      <rPr>
        <sz val="11"/>
        <rFont val="Times New Roman"/>
        <charset val="134"/>
      </rPr>
      <t>&lt;100%</t>
    </r>
    <r>
      <rPr>
        <sz val="11"/>
        <rFont val="宋体"/>
        <charset val="134"/>
      </rPr>
      <t>（不含），得分</t>
    </r>
    <r>
      <rPr>
        <sz val="11"/>
        <rFont val="Times New Roman"/>
        <charset val="134"/>
      </rPr>
      <t>=</t>
    </r>
    <r>
      <rPr>
        <sz val="11"/>
        <rFont val="宋体"/>
        <charset val="134"/>
      </rPr>
      <t>（资金到位率</t>
    </r>
    <r>
      <rPr>
        <sz val="11"/>
        <rFont val="Times New Roman"/>
        <charset val="134"/>
      </rPr>
      <t>-85%</t>
    </r>
    <r>
      <rPr>
        <sz val="11"/>
        <rFont val="宋体"/>
        <charset val="134"/>
      </rPr>
      <t>）</t>
    </r>
    <r>
      <rPr>
        <sz val="11"/>
        <rFont val="Times New Roman"/>
        <charset val="134"/>
      </rPr>
      <t>/(100%-85%)*2</t>
    </r>
    <r>
      <rPr>
        <sz val="11"/>
        <rFont val="宋体"/>
        <charset val="134"/>
      </rPr>
      <t>；</t>
    </r>
    <r>
      <rPr>
        <sz val="11"/>
        <rFont val="Times New Roman"/>
        <charset val="134"/>
      </rPr>
      <t xml:space="preserve">
</t>
    </r>
    <r>
      <rPr>
        <sz val="11"/>
        <rFont val="宋体"/>
        <charset val="134"/>
      </rPr>
      <t>③</t>
    </r>
    <r>
      <rPr>
        <sz val="11"/>
        <rFont val="Times New Roman"/>
        <charset val="134"/>
      </rPr>
      <t>85%</t>
    </r>
    <r>
      <rPr>
        <sz val="11"/>
        <rFont val="宋体"/>
        <charset val="134"/>
      </rPr>
      <t>以下（不含）得</t>
    </r>
    <r>
      <rPr>
        <sz val="11"/>
        <rFont val="Times New Roman"/>
        <charset val="134"/>
      </rPr>
      <t>0</t>
    </r>
    <r>
      <rPr>
        <sz val="11"/>
        <rFont val="宋体"/>
        <charset val="134"/>
      </rPr>
      <t>分。</t>
    </r>
  </si>
  <si>
    <r>
      <rPr>
        <sz val="11"/>
        <rFont val="宋体"/>
        <charset val="134"/>
      </rPr>
      <t>棚户区改造项目资金应到位资金</t>
    </r>
    <r>
      <rPr>
        <sz val="11"/>
        <rFont val="Times New Roman"/>
        <charset val="134"/>
      </rPr>
      <t>3,105.4</t>
    </r>
    <r>
      <rPr>
        <sz val="11"/>
        <rFont val="宋体"/>
        <charset val="134"/>
      </rPr>
      <t>万元，实际到位</t>
    </r>
    <r>
      <rPr>
        <sz val="11"/>
        <rFont val="Times New Roman"/>
        <charset val="134"/>
      </rPr>
      <t>747.64</t>
    </r>
    <r>
      <rPr>
        <sz val="11"/>
        <rFont val="宋体"/>
        <charset val="134"/>
      </rPr>
      <t>万元，资金到为率</t>
    </r>
    <r>
      <rPr>
        <sz val="11"/>
        <rFont val="Times New Roman"/>
        <charset val="134"/>
      </rPr>
      <t>24.08%</t>
    </r>
    <r>
      <rPr>
        <sz val="11"/>
        <rFont val="宋体"/>
        <charset val="134"/>
      </rPr>
      <t>。经综合评价本项得</t>
    </r>
    <r>
      <rPr>
        <sz val="11"/>
        <rFont val="Times New Roman"/>
        <charset val="134"/>
      </rPr>
      <t>0</t>
    </r>
    <r>
      <rPr>
        <sz val="11"/>
        <rFont val="宋体"/>
        <charset val="134"/>
      </rPr>
      <t>分。</t>
    </r>
  </si>
  <si>
    <r>
      <rPr>
        <sz val="11"/>
        <rFont val="宋体"/>
        <charset val="134"/>
      </rPr>
      <t>项目财务资料</t>
    </r>
  </si>
  <si>
    <r>
      <rPr>
        <sz val="11"/>
        <color theme="1"/>
        <rFont val="宋体"/>
        <charset val="134"/>
      </rPr>
      <t>请示资金为</t>
    </r>
    <r>
      <rPr>
        <sz val="11"/>
        <color theme="1"/>
        <rFont val="Times New Roman"/>
        <charset val="134"/>
      </rPr>
      <t>3100</t>
    </r>
    <r>
      <rPr>
        <sz val="11"/>
        <color theme="1"/>
        <rFont val="宋体"/>
        <charset val="134"/>
      </rPr>
      <t>万元</t>
    </r>
  </si>
  <si>
    <r>
      <rPr>
        <sz val="11"/>
        <rFont val="宋体"/>
        <charset val="134"/>
      </rPr>
      <t>资金到位及时率</t>
    </r>
  </si>
  <si>
    <r>
      <rPr>
        <sz val="11"/>
        <rFont val="宋体"/>
        <charset val="134"/>
      </rPr>
      <t>及时到位资金与应到及时位资金的比率，用以反映和考核项目资金及时性程度。到位及时率</t>
    </r>
    <r>
      <rPr>
        <sz val="11"/>
        <rFont val="Times New Roman"/>
        <charset val="134"/>
      </rPr>
      <t>=</t>
    </r>
    <r>
      <rPr>
        <sz val="11"/>
        <rFont val="宋体"/>
        <charset val="134"/>
      </rPr>
      <t>（及时到位资金</t>
    </r>
    <r>
      <rPr>
        <sz val="11"/>
        <rFont val="Times New Roman"/>
        <charset val="134"/>
      </rPr>
      <t>/</t>
    </r>
    <r>
      <rPr>
        <sz val="11"/>
        <rFont val="宋体"/>
        <charset val="134"/>
      </rPr>
      <t>应及时到位资金）</t>
    </r>
    <r>
      <rPr>
        <sz val="11"/>
        <rFont val="Times New Roman"/>
        <charset val="134"/>
      </rPr>
      <t>*100%</t>
    </r>
  </si>
  <si>
    <r>
      <rPr>
        <sz val="11"/>
        <rFont val="宋体"/>
        <charset val="134"/>
      </rPr>
      <t>①到位及时率</t>
    </r>
    <r>
      <rPr>
        <sz val="11"/>
        <rFont val="Times New Roman"/>
        <charset val="134"/>
      </rPr>
      <t>=100%</t>
    </r>
    <r>
      <rPr>
        <sz val="11"/>
        <rFont val="宋体"/>
        <charset val="134"/>
      </rPr>
      <t>，得</t>
    </r>
    <r>
      <rPr>
        <sz val="11"/>
        <rFont val="Times New Roman"/>
        <charset val="134"/>
      </rPr>
      <t>2</t>
    </r>
    <r>
      <rPr>
        <sz val="11"/>
        <rFont val="宋体"/>
        <charset val="134"/>
      </rPr>
      <t>分；</t>
    </r>
    <r>
      <rPr>
        <sz val="11"/>
        <rFont val="Times New Roman"/>
        <charset val="134"/>
      </rPr>
      <t xml:space="preserve">
</t>
    </r>
    <r>
      <rPr>
        <sz val="11"/>
        <rFont val="宋体"/>
        <charset val="134"/>
      </rPr>
      <t>②到位及时率</t>
    </r>
    <r>
      <rPr>
        <sz val="11"/>
        <rFont val="Times New Roman"/>
        <charset val="134"/>
      </rPr>
      <t>&gt;=85%</t>
    </r>
    <r>
      <rPr>
        <sz val="11"/>
        <rFont val="宋体"/>
        <charset val="134"/>
      </rPr>
      <t>（含），且</t>
    </r>
    <r>
      <rPr>
        <sz val="11"/>
        <rFont val="Times New Roman"/>
        <charset val="134"/>
      </rPr>
      <t>&lt;100%</t>
    </r>
    <r>
      <rPr>
        <sz val="11"/>
        <rFont val="宋体"/>
        <charset val="134"/>
      </rPr>
      <t>（不含），得</t>
    </r>
    <r>
      <rPr>
        <sz val="11"/>
        <rFont val="Times New Roman"/>
        <charset val="134"/>
      </rPr>
      <t>2</t>
    </r>
    <r>
      <rPr>
        <sz val="11"/>
        <rFont val="宋体"/>
        <charset val="134"/>
      </rPr>
      <t>分；得分</t>
    </r>
    <r>
      <rPr>
        <sz val="11"/>
        <rFont val="Times New Roman"/>
        <charset val="134"/>
      </rPr>
      <t>=</t>
    </r>
    <r>
      <rPr>
        <sz val="11"/>
        <rFont val="宋体"/>
        <charset val="134"/>
      </rPr>
      <t>（及时到位资金率</t>
    </r>
    <r>
      <rPr>
        <sz val="11"/>
        <rFont val="Times New Roman"/>
        <charset val="134"/>
      </rPr>
      <t>-85%</t>
    </r>
    <r>
      <rPr>
        <sz val="11"/>
        <rFont val="宋体"/>
        <charset val="134"/>
      </rPr>
      <t>）</t>
    </r>
    <r>
      <rPr>
        <sz val="11"/>
        <rFont val="Times New Roman"/>
        <charset val="134"/>
      </rPr>
      <t>/</t>
    </r>
    <r>
      <rPr>
        <sz val="11"/>
        <rFont val="宋体"/>
        <charset val="134"/>
      </rPr>
      <t>（</t>
    </r>
    <r>
      <rPr>
        <sz val="11"/>
        <rFont val="Times New Roman"/>
        <charset val="134"/>
      </rPr>
      <t>100%-85%</t>
    </r>
    <r>
      <rPr>
        <sz val="11"/>
        <rFont val="宋体"/>
        <charset val="134"/>
      </rPr>
      <t>）</t>
    </r>
    <r>
      <rPr>
        <sz val="11"/>
        <rFont val="Times New Roman"/>
        <charset val="134"/>
      </rPr>
      <t xml:space="preserve">*2
</t>
    </r>
    <r>
      <rPr>
        <sz val="11"/>
        <rFont val="宋体"/>
        <charset val="134"/>
      </rPr>
      <t>③到位及时率</t>
    </r>
    <r>
      <rPr>
        <sz val="11"/>
        <rFont val="Times New Roman"/>
        <charset val="134"/>
      </rPr>
      <t>&lt;85%</t>
    </r>
    <r>
      <rPr>
        <sz val="11"/>
        <rFont val="宋体"/>
        <charset val="134"/>
      </rPr>
      <t>，得</t>
    </r>
    <r>
      <rPr>
        <sz val="11"/>
        <rFont val="Times New Roman"/>
        <charset val="134"/>
      </rPr>
      <t>0</t>
    </r>
    <r>
      <rPr>
        <sz val="11"/>
        <rFont val="宋体"/>
        <charset val="134"/>
      </rPr>
      <t>分。</t>
    </r>
  </si>
  <si>
    <r>
      <rPr>
        <sz val="11"/>
        <rFont val="宋体"/>
        <charset val="134"/>
      </rPr>
      <t>棚户区改造项目</t>
    </r>
    <r>
      <rPr>
        <sz val="11"/>
        <rFont val="Times New Roman"/>
        <charset val="134"/>
      </rPr>
      <t>2022</t>
    </r>
    <r>
      <rPr>
        <sz val="11"/>
        <rFont val="宋体"/>
        <charset val="134"/>
      </rPr>
      <t>年应及时到位资金</t>
    </r>
    <r>
      <rPr>
        <sz val="11"/>
        <rFont val="Times New Roman"/>
        <charset val="134"/>
      </rPr>
      <t>3,105.4</t>
    </r>
    <r>
      <rPr>
        <sz val="11"/>
        <rFont val="宋体"/>
        <charset val="134"/>
      </rPr>
      <t>万元，当年实际及时到位资金</t>
    </r>
    <r>
      <rPr>
        <sz val="11"/>
        <rFont val="Times New Roman"/>
        <charset val="134"/>
      </rPr>
      <t>747.64</t>
    </r>
    <r>
      <rPr>
        <sz val="11"/>
        <rFont val="宋体"/>
        <charset val="134"/>
      </rPr>
      <t>万元，资金到为率</t>
    </r>
    <r>
      <rPr>
        <sz val="11"/>
        <rFont val="Times New Roman"/>
        <charset val="134"/>
      </rPr>
      <t>24.08%</t>
    </r>
    <r>
      <rPr>
        <sz val="11"/>
        <rFont val="宋体"/>
        <charset val="134"/>
      </rPr>
      <t>。经综合评价本项得</t>
    </r>
    <r>
      <rPr>
        <sz val="11"/>
        <rFont val="Times New Roman"/>
        <charset val="134"/>
      </rPr>
      <t>0</t>
    </r>
    <r>
      <rPr>
        <sz val="11"/>
        <rFont val="宋体"/>
        <charset val="134"/>
      </rPr>
      <t>分。</t>
    </r>
  </si>
  <si>
    <r>
      <rPr>
        <sz val="11"/>
        <rFont val="宋体"/>
        <charset val="134"/>
      </rPr>
      <t>预算编制科学性</t>
    </r>
  </si>
  <si>
    <r>
      <rPr>
        <sz val="11"/>
        <rFont val="宋体"/>
        <charset val="134"/>
      </rPr>
      <t>考察项目预算编制是否细致、是否有明确标准，资金额度与年度目标是否相适应，用以反映和考核项目预算编制的科学性、合理性情况。</t>
    </r>
  </si>
  <si>
    <r>
      <rPr>
        <sz val="11"/>
        <rFont val="宋体"/>
        <charset val="134"/>
      </rPr>
      <t>①项目收入与支出预算编制经过细致测算</t>
    </r>
    <r>
      <rPr>
        <sz val="11"/>
        <rFont val="Times New Roman"/>
        <charset val="134"/>
      </rPr>
      <t>,</t>
    </r>
    <r>
      <rPr>
        <sz val="11"/>
        <rFont val="宋体"/>
        <charset val="134"/>
      </rPr>
      <t>得</t>
    </r>
    <r>
      <rPr>
        <sz val="11"/>
        <rFont val="Times New Roman"/>
        <charset val="134"/>
      </rPr>
      <t>0.5</t>
    </r>
    <r>
      <rPr>
        <sz val="11"/>
        <rFont val="宋体"/>
        <charset val="134"/>
      </rPr>
      <t>分，否则不得分。</t>
    </r>
    <r>
      <rPr>
        <sz val="11"/>
        <rFont val="Times New Roman"/>
        <charset val="134"/>
      </rPr>
      <t xml:space="preserve">
</t>
    </r>
    <r>
      <rPr>
        <sz val="11"/>
        <rFont val="宋体"/>
        <charset val="134"/>
      </rPr>
      <t>②预算内容与项目内容匹配，得</t>
    </r>
    <r>
      <rPr>
        <sz val="11"/>
        <rFont val="Times New Roman"/>
        <charset val="134"/>
      </rPr>
      <t>0.5</t>
    </r>
    <r>
      <rPr>
        <sz val="11"/>
        <rFont val="宋体"/>
        <charset val="134"/>
      </rPr>
      <t>分，否则不得分。</t>
    </r>
    <r>
      <rPr>
        <sz val="11"/>
        <rFont val="Times New Roman"/>
        <charset val="134"/>
      </rPr>
      <t xml:space="preserve">
</t>
    </r>
    <r>
      <rPr>
        <sz val="11"/>
        <rFont val="宋体"/>
        <charset val="134"/>
      </rPr>
      <t>③预算额度测算依据是否充分，主体工程是按照工程造价标准编制，得</t>
    </r>
    <r>
      <rPr>
        <sz val="11"/>
        <rFont val="Times New Roman"/>
        <charset val="134"/>
      </rPr>
      <t>0.5</t>
    </r>
    <r>
      <rPr>
        <sz val="11"/>
        <rFont val="宋体"/>
        <charset val="134"/>
      </rPr>
      <t>分，否则不得分。</t>
    </r>
    <r>
      <rPr>
        <sz val="11"/>
        <rFont val="Times New Roman"/>
        <charset val="134"/>
      </rPr>
      <t xml:space="preserve">
</t>
    </r>
    <r>
      <rPr>
        <sz val="11"/>
        <rFont val="宋体"/>
        <charset val="134"/>
      </rPr>
      <t>④预算确定的项目分年度建设投资额或资金量与年度建设任务相匹配，得</t>
    </r>
    <r>
      <rPr>
        <sz val="11"/>
        <rFont val="Times New Roman"/>
        <charset val="134"/>
      </rPr>
      <t>0.5</t>
    </r>
    <r>
      <rPr>
        <sz val="11"/>
        <rFont val="宋体"/>
        <charset val="134"/>
      </rPr>
      <t>分，否则不得分。</t>
    </r>
  </si>
  <si>
    <r>
      <rPr>
        <sz val="11"/>
        <rFont val="宋体"/>
        <charset val="134"/>
      </rPr>
      <t>棚户区改造项目其中有</t>
    </r>
    <r>
      <rPr>
        <sz val="11"/>
        <rFont val="Times New Roman"/>
        <charset val="134"/>
      </rPr>
      <t>2</t>
    </r>
    <r>
      <rPr>
        <sz val="11"/>
        <rFont val="宋体"/>
        <charset val="134"/>
      </rPr>
      <t>个棚户区通过采取征收方式实施、</t>
    </r>
    <r>
      <rPr>
        <sz val="11"/>
        <rFont val="Times New Roman"/>
        <charset val="134"/>
      </rPr>
      <t>1</t>
    </r>
    <r>
      <rPr>
        <sz val="11"/>
        <rFont val="宋体"/>
        <charset val="134"/>
      </rPr>
      <t>个通过修缮加固方式实施；采取征收方式实施的</t>
    </r>
    <r>
      <rPr>
        <sz val="11"/>
        <rFont val="Times New Roman"/>
        <charset val="134"/>
      </rPr>
      <t>2</t>
    </r>
    <r>
      <rPr>
        <sz val="11"/>
        <rFont val="宋体"/>
        <charset val="134"/>
      </rPr>
      <t>个棚户区未进行预算编制，但在项目请示实施前，进行了初步调查摸底，并根据铜梁区当前类似房地产市场价值进行了测算；采取修缮加固方式实施的</t>
    </r>
    <r>
      <rPr>
        <sz val="11"/>
        <rFont val="Times New Roman"/>
        <charset val="134"/>
      </rPr>
      <t>1</t>
    </r>
    <r>
      <rPr>
        <sz val="11"/>
        <rFont val="宋体"/>
        <charset val="134"/>
      </rPr>
      <t>个棚户区进行了预算编制，预算内容与项目内容匹配、预算测算依据充分、主体工程按照工程造价标准编制、预算资金与年度建设任务相匹配。经综合评价得</t>
    </r>
    <r>
      <rPr>
        <sz val="11"/>
        <rFont val="Times New Roman"/>
        <charset val="134"/>
      </rPr>
      <t>2</t>
    </r>
    <r>
      <rPr>
        <sz val="11"/>
        <rFont val="宋体"/>
        <charset val="134"/>
      </rPr>
      <t>分。</t>
    </r>
  </si>
  <si>
    <r>
      <rPr>
        <sz val="11"/>
        <rFont val="宋体"/>
        <charset val="134"/>
      </rPr>
      <t>①</t>
    </r>
    <r>
      <rPr>
        <sz val="11"/>
        <rFont val="Times New Roman"/>
        <charset val="134"/>
      </rPr>
      <t>2022</t>
    </r>
    <r>
      <rPr>
        <sz val="11"/>
        <rFont val="宋体"/>
        <charset val="134"/>
      </rPr>
      <t>年棚户区改造资金测算表</t>
    </r>
    <r>
      <rPr>
        <sz val="11"/>
        <rFont val="Times New Roman"/>
        <charset val="134"/>
      </rPr>
      <t xml:space="preserve">
</t>
    </r>
    <r>
      <rPr>
        <sz val="11"/>
        <rFont val="宋体"/>
        <charset val="134"/>
      </rPr>
      <t>②预算编制报告</t>
    </r>
    <r>
      <rPr>
        <sz val="11"/>
        <rFont val="Times New Roman"/>
        <charset val="134"/>
      </rPr>
      <t xml:space="preserve">
</t>
    </r>
    <r>
      <rPr>
        <sz val="11"/>
        <rFont val="宋体"/>
        <charset val="134"/>
      </rPr>
      <t>③预算编制合同</t>
    </r>
  </si>
  <si>
    <r>
      <rPr>
        <sz val="11"/>
        <rFont val="宋体"/>
        <charset val="134"/>
      </rPr>
      <t>资金分配合理性</t>
    </r>
  </si>
  <si>
    <r>
      <rPr>
        <sz val="11"/>
        <rFont val="宋体"/>
        <charset val="134"/>
      </rPr>
      <t>考察项目资金分配依据是否充分，分配额度是否合理，用以反映和考核项目资金分配合理情况。</t>
    </r>
  </si>
  <si>
    <r>
      <rPr>
        <sz val="11"/>
        <rFont val="宋体"/>
        <charset val="134"/>
      </rPr>
      <t>①预算资金分配依据充分，得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②资金分配额度相对公平合理，与项目单位或地方实际相适应，得</t>
    </r>
    <r>
      <rPr>
        <sz val="11"/>
        <rFont val="Times New Roman"/>
        <charset val="134"/>
      </rPr>
      <t>1</t>
    </r>
    <r>
      <rPr>
        <sz val="11"/>
        <rFont val="宋体"/>
        <charset val="134"/>
      </rPr>
      <t>分，否则不得分。</t>
    </r>
  </si>
  <si>
    <r>
      <rPr>
        <sz val="11"/>
        <rFont val="宋体"/>
        <charset val="134"/>
      </rPr>
      <t>资金预算分配依据充分，资金分配额度相对公平，与项目单位或地方实际相适应。经综合评价得</t>
    </r>
    <r>
      <rPr>
        <sz val="11"/>
        <rFont val="Times New Roman"/>
        <charset val="134"/>
      </rPr>
      <t>2</t>
    </r>
    <r>
      <rPr>
        <sz val="11"/>
        <rFont val="宋体"/>
        <charset val="134"/>
      </rPr>
      <t>分。</t>
    </r>
  </si>
  <si>
    <r>
      <rPr>
        <sz val="11"/>
        <rFont val="宋体"/>
        <charset val="134"/>
      </rPr>
      <t>①重庆市铜梁区住房和城乡建设委员会关于实施</t>
    </r>
    <r>
      <rPr>
        <sz val="11"/>
        <rFont val="Times New Roman"/>
        <charset val="134"/>
      </rPr>
      <t>2022</t>
    </r>
    <r>
      <rPr>
        <sz val="11"/>
        <rFont val="宋体"/>
        <charset val="134"/>
      </rPr>
      <t>年度城市棚户区改造有关问题的请示（铜建委文〔</t>
    </r>
    <r>
      <rPr>
        <sz val="11"/>
        <rFont val="Times New Roman"/>
        <charset val="134"/>
      </rPr>
      <t>2022</t>
    </r>
    <r>
      <rPr>
        <sz val="11"/>
        <rFont val="宋体"/>
        <charset val="134"/>
      </rPr>
      <t>〕</t>
    </r>
    <r>
      <rPr>
        <sz val="11"/>
        <rFont val="Times New Roman"/>
        <charset val="134"/>
      </rPr>
      <t>51</t>
    </r>
    <r>
      <rPr>
        <sz val="11"/>
        <rFont val="宋体"/>
        <charset val="134"/>
      </rPr>
      <t>号）；</t>
    </r>
    <r>
      <rPr>
        <sz val="11"/>
        <rFont val="Times New Roman"/>
        <charset val="134"/>
      </rPr>
      <t xml:space="preserve">
</t>
    </r>
    <r>
      <rPr>
        <sz val="11"/>
        <rFont val="宋体"/>
        <charset val="134"/>
      </rPr>
      <t>②</t>
    </r>
    <r>
      <rPr>
        <sz val="11"/>
        <rFont val="Times New Roman"/>
        <charset val="134"/>
      </rPr>
      <t>2022</t>
    </r>
    <r>
      <rPr>
        <sz val="11"/>
        <rFont val="宋体"/>
        <charset val="134"/>
      </rPr>
      <t>年棚户区改造资金测算表。</t>
    </r>
  </si>
  <si>
    <r>
      <rPr>
        <sz val="11"/>
        <rFont val="宋体"/>
        <charset val="134"/>
      </rPr>
      <t>管理</t>
    </r>
    <r>
      <rPr>
        <sz val="11"/>
        <rFont val="Times New Roman"/>
        <charset val="134"/>
      </rPr>
      <t xml:space="preserve">
</t>
    </r>
    <r>
      <rPr>
        <sz val="11"/>
        <rFont val="宋体"/>
        <charset val="134"/>
      </rPr>
      <t>（</t>
    </r>
    <r>
      <rPr>
        <sz val="11"/>
        <rFont val="Times New Roman"/>
        <charset val="134"/>
      </rPr>
      <t>20</t>
    </r>
    <r>
      <rPr>
        <sz val="11"/>
        <rFont val="宋体"/>
        <charset val="134"/>
      </rPr>
      <t>分）</t>
    </r>
  </si>
  <si>
    <r>
      <rPr>
        <sz val="11"/>
        <rFont val="宋体"/>
        <charset val="134"/>
      </rPr>
      <t>业务管理</t>
    </r>
    <r>
      <rPr>
        <sz val="11"/>
        <rFont val="Times New Roman"/>
        <charset val="134"/>
      </rPr>
      <t xml:space="preserve">
</t>
    </r>
    <r>
      <rPr>
        <sz val="11"/>
        <rFont val="宋体"/>
        <charset val="134"/>
      </rPr>
      <t>（</t>
    </r>
    <r>
      <rPr>
        <sz val="11"/>
        <rFont val="Times New Roman"/>
        <charset val="134"/>
      </rPr>
      <t>12</t>
    </r>
    <r>
      <rPr>
        <sz val="11"/>
        <rFont val="宋体"/>
        <charset val="134"/>
      </rPr>
      <t>分）</t>
    </r>
  </si>
  <si>
    <r>
      <rPr>
        <sz val="11"/>
        <rFont val="宋体"/>
        <charset val="134"/>
      </rPr>
      <t>管理制度健全性</t>
    </r>
  </si>
  <si>
    <r>
      <rPr>
        <sz val="11"/>
        <rFont val="宋体"/>
        <charset val="134"/>
      </rPr>
      <t>项目承建单位业务管理制度是否健全，用以反映和考核业务管理制度对项目顺利实施的保障情况。</t>
    </r>
  </si>
  <si>
    <r>
      <rPr>
        <sz val="11"/>
        <rFont val="宋体"/>
        <charset val="134"/>
      </rPr>
      <t>①已制定或具有相应的业务管理制度，得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②业务管理制度是否合法、合规、完整，是得</t>
    </r>
    <r>
      <rPr>
        <sz val="11"/>
        <rFont val="Times New Roman"/>
        <charset val="134"/>
      </rPr>
      <t>1</t>
    </r>
    <r>
      <rPr>
        <sz val="11"/>
        <rFont val="宋体"/>
        <charset val="134"/>
      </rPr>
      <t>分，否则不得分。</t>
    </r>
  </si>
  <si>
    <r>
      <rPr>
        <sz val="11"/>
        <rFont val="宋体"/>
        <charset val="134"/>
      </rPr>
      <t>区住建委制定了《工程建设项目管理办法》，对工程建设项目的管理机构及职责、前期工作、招标</t>
    </r>
    <r>
      <rPr>
        <sz val="11"/>
        <rFont val="Times New Roman"/>
        <charset val="134"/>
      </rPr>
      <t>(</t>
    </r>
    <r>
      <rPr>
        <sz val="11"/>
        <rFont val="宋体"/>
        <charset val="134"/>
      </rPr>
      <t>采购</t>
    </r>
    <r>
      <rPr>
        <sz val="11"/>
        <rFont val="Times New Roman"/>
        <charset val="134"/>
      </rPr>
      <t>)</t>
    </r>
    <r>
      <rPr>
        <sz val="11"/>
        <rFont val="宋体"/>
        <charset val="134"/>
      </rPr>
      <t>、合同履行及施工、建设资金及竣工验收、财务决算和绩效评估管理、修缮维修方面做出了规定，为项目实施提供了有力的保障，经综合评价本项得</t>
    </r>
    <r>
      <rPr>
        <sz val="11"/>
        <rFont val="Times New Roman"/>
        <charset val="134"/>
      </rPr>
      <t>2</t>
    </r>
    <r>
      <rPr>
        <sz val="11"/>
        <rFont val="宋体"/>
        <charset val="134"/>
      </rPr>
      <t>分。</t>
    </r>
  </si>
  <si>
    <t>区住建委《工程建设项目管理办法》</t>
  </si>
  <si>
    <r>
      <rPr>
        <sz val="11"/>
        <rFont val="宋体"/>
        <charset val="134"/>
      </rPr>
      <t>制度执行有效性</t>
    </r>
  </si>
  <si>
    <r>
      <rPr>
        <sz val="11"/>
        <rFont val="宋体"/>
        <charset val="134"/>
      </rPr>
      <t>项目实施是否符合相关业务管理规定，用以反映和考核业务管理制度的有效执行情况。</t>
    </r>
  </si>
  <si>
    <r>
      <rPr>
        <sz val="11"/>
        <rFont val="宋体"/>
        <charset val="134"/>
      </rPr>
      <t>①是否遵守相关法律法规和相关管理规定，是得</t>
    </r>
    <r>
      <rPr>
        <sz val="11"/>
        <rFont val="Times New Roman"/>
        <charset val="134"/>
      </rPr>
      <t>5</t>
    </r>
    <r>
      <rPr>
        <sz val="11"/>
        <rFont val="宋体"/>
        <charset val="134"/>
      </rPr>
      <t>分，发现一处不符合规定，扣相应权重分值，扣完为止。</t>
    </r>
    <r>
      <rPr>
        <sz val="11"/>
        <rFont val="Times New Roman"/>
        <charset val="134"/>
      </rPr>
      <t xml:space="preserve">
</t>
    </r>
    <r>
      <rPr>
        <sz val="11"/>
        <rFont val="宋体"/>
        <charset val="134"/>
      </rPr>
      <t>②项目调整及支出调整手续是否完备，是得</t>
    </r>
    <r>
      <rPr>
        <sz val="11"/>
        <rFont val="Times New Roman"/>
        <charset val="134"/>
      </rPr>
      <t>1</t>
    </r>
    <r>
      <rPr>
        <sz val="11"/>
        <rFont val="宋体"/>
        <charset val="134"/>
      </rPr>
      <t>分，发现一处不符合规定，扣相应权重分值，扣完为止。</t>
    </r>
    <r>
      <rPr>
        <sz val="11"/>
        <rFont val="Times New Roman"/>
        <charset val="134"/>
      </rPr>
      <t xml:space="preserve">
</t>
    </r>
    <r>
      <rPr>
        <sz val="11"/>
        <rFont val="宋体"/>
        <charset val="134"/>
      </rPr>
      <t>③项目前期资料、项目过程资料和项目验收资料（包括项目合同书、验收报告、技术鉴定）等建设资料是否齐全，是否及时归档，是得</t>
    </r>
    <r>
      <rPr>
        <sz val="11"/>
        <rFont val="Times New Roman"/>
        <charset val="134"/>
      </rPr>
      <t>1</t>
    </r>
    <r>
      <rPr>
        <sz val="11"/>
        <rFont val="宋体"/>
        <charset val="134"/>
      </rPr>
      <t>分，发现一处不符合规定，扣相应权重分值，扣完为止。</t>
    </r>
    <r>
      <rPr>
        <sz val="11"/>
        <rFont val="Times New Roman"/>
        <charset val="134"/>
      </rPr>
      <t xml:space="preserve">
</t>
    </r>
    <r>
      <rPr>
        <sz val="11"/>
        <rFont val="宋体"/>
        <charset val="134"/>
      </rPr>
      <t>④项目实施的人员条件、场地设备、信息支撑等是否落实到位，是得</t>
    </r>
    <r>
      <rPr>
        <sz val="11"/>
        <rFont val="Times New Roman"/>
        <charset val="134"/>
      </rPr>
      <t>1</t>
    </r>
    <r>
      <rPr>
        <sz val="11"/>
        <rFont val="宋体"/>
        <charset val="134"/>
      </rPr>
      <t>分，发现一处不符合规定，扣相应权重分值，扣完为止。</t>
    </r>
  </si>
  <si>
    <r>
      <rPr>
        <sz val="11"/>
        <rFont val="宋体"/>
        <charset val="134"/>
      </rPr>
      <t>根据巴川街道提供的资料，项目按规定进行了请示、风险评估等前期审批程序；工程项目按规定进行了招标，并与施工、监理、设计单位签订合同；项目按规定由区建委、设计、施工、监理单位对项目进行了竣工验收，遵守相关法律法规和相关管理规定；项目调整及支出调整手续完备，未发现不符规定的情况；项目前期资料、项目过程资料和项目验收资料等建设资料齐全，及时归档。项目实施的人员条件、场地设备、信息支撑等落实到位。经综合评价本项得</t>
    </r>
    <r>
      <rPr>
        <sz val="11"/>
        <rFont val="Times New Roman"/>
        <charset val="134"/>
      </rPr>
      <t>8</t>
    </r>
    <r>
      <rPr>
        <sz val="11"/>
        <rFont val="宋体"/>
        <charset val="134"/>
      </rPr>
      <t>分。</t>
    </r>
  </si>
  <si>
    <r>
      <rPr>
        <sz val="11"/>
        <rFont val="宋体"/>
        <charset val="134"/>
      </rPr>
      <t>招投标资料</t>
    </r>
  </si>
  <si>
    <r>
      <rPr>
        <sz val="11"/>
        <rFont val="宋体"/>
        <charset val="134"/>
      </rPr>
      <t>项目质量可控性</t>
    </r>
  </si>
  <si>
    <r>
      <rPr>
        <sz val="11"/>
        <rFont val="宋体"/>
        <charset val="134"/>
      </rPr>
      <t>项目实施单位为达到项目质量要求采取了必要的措施。</t>
    </r>
  </si>
  <si>
    <r>
      <rPr>
        <sz val="11"/>
        <rFont val="宋体"/>
        <charset val="134"/>
      </rPr>
      <t>①制定有日常监督考核制度及考核标准，是得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②项目日常监管到位，是得</t>
    </r>
    <r>
      <rPr>
        <sz val="11"/>
        <rFont val="Times New Roman"/>
        <charset val="134"/>
      </rPr>
      <t>1</t>
    </r>
    <r>
      <rPr>
        <sz val="11"/>
        <rFont val="宋体"/>
        <charset val="134"/>
      </rPr>
      <t>分，发现一处不符合规定，扣</t>
    </r>
    <r>
      <rPr>
        <sz val="11"/>
        <rFont val="Times New Roman"/>
        <charset val="134"/>
      </rPr>
      <t>0.2</t>
    </r>
    <r>
      <rPr>
        <sz val="11"/>
        <rFont val="宋体"/>
        <charset val="134"/>
      </rPr>
      <t>分，扣完为止。</t>
    </r>
  </si>
  <si>
    <r>
      <rPr>
        <sz val="11"/>
        <rFont val="宋体"/>
        <charset val="134"/>
      </rPr>
      <t>区住建委在《工程建设项目管理办法》中制定了日常监督制度：有工程项目建设的应组建项目管理机构选派人员作为建设方现场代表，负责工程项目现场管理工作，协调解决施工中的有关问题；区住建委已提供日常监督佐证资料。经综合评价得</t>
    </r>
    <r>
      <rPr>
        <sz val="11"/>
        <rFont val="Times New Roman"/>
        <charset val="134"/>
      </rPr>
      <t>2</t>
    </r>
    <r>
      <rPr>
        <sz val="11"/>
        <rFont val="宋体"/>
        <charset val="134"/>
      </rPr>
      <t>分。</t>
    </r>
  </si>
  <si>
    <r>
      <rPr>
        <sz val="11"/>
        <rFont val="宋体"/>
        <charset val="134"/>
      </rPr>
      <t>①《工程建设项目管理办法》；</t>
    </r>
    <r>
      <rPr>
        <sz val="11"/>
        <rFont val="Times New Roman"/>
        <charset val="134"/>
      </rPr>
      <t xml:space="preserve">
</t>
    </r>
    <r>
      <rPr>
        <sz val="11"/>
        <rFont val="宋体"/>
        <charset val="134"/>
      </rPr>
      <t>②</t>
    </r>
    <r>
      <rPr>
        <sz val="11"/>
        <rFont val="Times New Roman"/>
        <charset val="134"/>
      </rPr>
      <t>2022</t>
    </r>
    <r>
      <rPr>
        <sz val="11"/>
        <rFont val="宋体"/>
        <charset val="134"/>
      </rPr>
      <t>年棚户区改造进度报表；</t>
    </r>
    <r>
      <rPr>
        <sz val="11"/>
        <rFont val="Times New Roman"/>
        <charset val="134"/>
      </rPr>
      <t xml:space="preserve">
</t>
    </r>
    <r>
      <rPr>
        <sz val="11"/>
        <rFont val="宋体"/>
        <charset val="134"/>
      </rPr>
      <t>③施工进度安全检查资料。</t>
    </r>
  </si>
  <si>
    <r>
      <rPr>
        <sz val="11"/>
        <rFont val="宋体"/>
        <charset val="134"/>
      </rPr>
      <t>财务管理</t>
    </r>
    <r>
      <rPr>
        <sz val="11"/>
        <rFont val="Times New Roman"/>
        <charset val="134"/>
      </rPr>
      <t xml:space="preserve">
</t>
    </r>
    <r>
      <rPr>
        <sz val="11"/>
        <rFont val="宋体"/>
        <charset val="134"/>
      </rPr>
      <t>（</t>
    </r>
    <r>
      <rPr>
        <sz val="11"/>
        <rFont val="Times New Roman"/>
        <charset val="134"/>
      </rPr>
      <t>8</t>
    </r>
    <r>
      <rPr>
        <sz val="11"/>
        <rFont val="宋体"/>
        <charset val="134"/>
      </rPr>
      <t>分）</t>
    </r>
  </si>
  <si>
    <r>
      <rPr>
        <sz val="11"/>
        <rFont val="宋体"/>
        <charset val="134"/>
      </rPr>
      <t>项目实施单位的财务管理制度是否健全，用以反映和考核财务管理制度对项目顺利实施的保障情况。</t>
    </r>
  </si>
  <si>
    <r>
      <rPr>
        <sz val="11"/>
        <rFont val="宋体"/>
        <charset val="134"/>
      </rPr>
      <t>①是否已制定或具有相应的财务管理制度，是得</t>
    </r>
    <r>
      <rPr>
        <sz val="11"/>
        <rFont val="Times New Roman"/>
        <charset val="134"/>
      </rPr>
      <t>1</t>
    </r>
    <r>
      <rPr>
        <sz val="11"/>
        <rFont val="宋体"/>
        <charset val="134"/>
      </rPr>
      <t>分，否则不得分。</t>
    </r>
    <r>
      <rPr>
        <sz val="11"/>
        <rFont val="Times New Roman"/>
        <charset val="134"/>
      </rPr>
      <t xml:space="preserve">
</t>
    </r>
    <r>
      <rPr>
        <sz val="11"/>
        <rFont val="宋体"/>
        <charset val="134"/>
      </rPr>
      <t>②财务管理制度是否合法、合规、完整，是得</t>
    </r>
    <r>
      <rPr>
        <sz val="11"/>
        <rFont val="Times New Roman"/>
        <charset val="134"/>
      </rPr>
      <t>1</t>
    </r>
    <r>
      <rPr>
        <sz val="11"/>
        <rFont val="宋体"/>
        <charset val="134"/>
      </rPr>
      <t>分，否则不得分。</t>
    </r>
  </si>
  <si>
    <r>
      <rPr>
        <sz val="11"/>
        <rFont val="宋体"/>
        <charset val="134"/>
      </rPr>
      <t>区住建委未单独制定相应的项目资金管理制度，在《铜梁区住房和城乡建设委员会机关工作制度》中制定有财务管理制度，对工程建设类项目支出进行了规定，未见制度有不符合相关财务会计制度规定的情况。经综合评价得</t>
    </r>
    <r>
      <rPr>
        <sz val="11"/>
        <rFont val="Times New Roman"/>
        <charset val="134"/>
      </rPr>
      <t>2</t>
    </r>
    <r>
      <rPr>
        <sz val="11"/>
        <rFont val="宋体"/>
        <charset val="134"/>
      </rPr>
      <t>分。</t>
    </r>
  </si>
  <si>
    <r>
      <rPr>
        <sz val="11"/>
        <rFont val="宋体"/>
        <charset val="134"/>
      </rPr>
      <t>《铜梁区住房和城乡建设委员会机关制度》</t>
    </r>
  </si>
  <si>
    <r>
      <rPr>
        <sz val="11"/>
        <rFont val="宋体"/>
        <charset val="134"/>
      </rPr>
      <t>资金使用合规性</t>
    </r>
  </si>
  <si>
    <r>
      <rPr>
        <sz val="11"/>
        <rFont val="宋体"/>
        <charset val="134"/>
      </rPr>
      <t>考察项目的任何单位和个人是否存在截留、滞留、挤占、挪用和骗取棚户区改造资金，是否存在超范围、超标准发放；考核项目投入核算是否规范，项目支出报销是否规范。用以反映和考核项目资金使用的合规情况。</t>
    </r>
  </si>
  <si>
    <r>
      <rPr>
        <sz val="11"/>
        <rFont val="宋体"/>
        <charset val="134"/>
      </rPr>
      <t>资金使用无违规行为的，得</t>
    </r>
    <r>
      <rPr>
        <sz val="11"/>
        <rFont val="Times New Roman"/>
        <charset val="134"/>
      </rPr>
      <t>4</t>
    </r>
    <r>
      <rPr>
        <sz val="11"/>
        <rFont val="宋体"/>
        <charset val="134"/>
      </rPr>
      <t>分；每发现违规一处扣</t>
    </r>
    <r>
      <rPr>
        <sz val="11"/>
        <rFont val="Times New Roman"/>
        <charset val="134"/>
      </rPr>
      <t>0.5</t>
    </r>
    <r>
      <rPr>
        <sz val="11"/>
        <rFont val="宋体"/>
        <charset val="134"/>
      </rPr>
      <t>分，扣完为止。</t>
    </r>
  </si>
  <si>
    <r>
      <rPr>
        <sz val="11"/>
        <rFont val="宋体"/>
        <charset val="134"/>
      </rPr>
      <t>经检查，资金使用符合规定用途，不存在截留、挤占、挪用、虚列支出等情况，资金使用符合规定用途。</t>
    </r>
    <r>
      <rPr>
        <sz val="11"/>
        <rFont val="Times New Roman"/>
        <charset val="134"/>
      </rPr>
      <t>2022</t>
    </r>
    <r>
      <rPr>
        <sz val="11"/>
        <rFont val="宋体"/>
        <charset val="134"/>
      </rPr>
      <t>年</t>
    </r>
    <r>
      <rPr>
        <sz val="11"/>
        <rFont val="Times New Roman"/>
        <charset val="134"/>
      </rPr>
      <t>9</t>
    </r>
    <r>
      <rPr>
        <sz val="11"/>
        <rFont val="宋体"/>
        <charset val="134"/>
      </rPr>
      <t>月</t>
    </r>
    <r>
      <rPr>
        <sz val="11"/>
        <rFont val="Times New Roman"/>
        <charset val="134"/>
      </rPr>
      <t>12</t>
    </r>
    <r>
      <rPr>
        <sz val="11"/>
        <rFont val="宋体"/>
        <charset val="134"/>
      </rPr>
      <t>号凭证，付巴川街道原卫生进修校片区棚户区改造项目房屋征收补偿费用及工作经费</t>
    </r>
    <r>
      <rPr>
        <sz val="11"/>
        <rFont val="Times New Roman"/>
        <charset val="134"/>
      </rPr>
      <t>744.44</t>
    </r>
    <r>
      <rPr>
        <sz val="11"/>
        <rFont val="宋体"/>
        <charset val="134"/>
      </rPr>
      <t>万元，资金申请单未经办公室负责人签字，扣</t>
    </r>
    <r>
      <rPr>
        <sz val="11"/>
        <rFont val="Times New Roman"/>
        <charset val="134"/>
      </rPr>
      <t>0.5</t>
    </r>
    <r>
      <rPr>
        <sz val="11"/>
        <rFont val="宋体"/>
        <charset val="134"/>
      </rPr>
      <t>分。经综合评价得</t>
    </r>
    <r>
      <rPr>
        <sz val="11"/>
        <rFont val="Times New Roman"/>
        <charset val="134"/>
      </rPr>
      <t>3.5</t>
    </r>
    <r>
      <rPr>
        <sz val="11"/>
        <rFont val="宋体"/>
        <charset val="134"/>
      </rPr>
      <t>分。</t>
    </r>
  </si>
  <si>
    <r>
      <rPr>
        <sz val="11"/>
        <rFont val="宋体"/>
        <charset val="134"/>
      </rPr>
      <t>财务监控有效性</t>
    </r>
  </si>
  <si>
    <r>
      <rPr>
        <sz val="11"/>
        <rFont val="宋体"/>
        <charset val="134"/>
      </rPr>
      <t>项目实施单位是否为保障资金的安全、规范运行而采取了必要的监控措施，用以反映和考核项目实施单位对资金运行的控制情况。</t>
    </r>
  </si>
  <si>
    <r>
      <rPr>
        <sz val="11"/>
        <rFont val="宋体"/>
        <charset val="134"/>
      </rPr>
      <t>①项目是否专账、辅助账核算，是得</t>
    </r>
    <r>
      <rPr>
        <sz val="11"/>
        <rFont val="Times New Roman"/>
        <charset val="134"/>
      </rPr>
      <t>1</t>
    </r>
    <r>
      <rPr>
        <sz val="11"/>
        <rFont val="宋体"/>
        <charset val="134"/>
      </rPr>
      <t>分，否不得分；</t>
    </r>
    <r>
      <rPr>
        <sz val="11"/>
        <rFont val="Times New Roman"/>
        <charset val="134"/>
      </rPr>
      <t xml:space="preserve">
</t>
    </r>
    <r>
      <rPr>
        <sz val="11"/>
        <rFont val="宋体"/>
        <charset val="134"/>
      </rPr>
      <t>②是否已制定或具有相应的监控机制，是得</t>
    </r>
    <r>
      <rPr>
        <sz val="11"/>
        <rFont val="Times New Roman"/>
        <charset val="134"/>
      </rPr>
      <t>0.5</t>
    </r>
    <r>
      <rPr>
        <sz val="11"/>
        <rFont val="宋体"/>
        <charset val="134"/>
      </rPr>
      <t>分，否不得分；</t>
    </r>
    <r>
      <rPr>
        <sz val="11"/>
        <rFont val="Times New Roman"/>
        <charset val="134"/>
      </rPr>
      <t xml:space="preserve">
</t>
    </r>
    <r>
      <rPr>
        <sz val="11"/>
        <rFont val="宋体"/>
        <charset val="134"/>
      </rPr>
      <t>③是否采取了相应的财务检查等监控措施或手段，是得</t>
    </r>
    <r>
      <rPr>
        <sz val="11"/>
        <rFont val="Times New Roman"/>
        <charset val="134"/>
      </rPr>
      <t>0.5</t>
    </r>
    <r>
      <rPr>
        <sz val="11"/>
        <rFont val="宋体"/>
        <charset val="134"/>
      </rPr>
      <t>分，否不得分。</t>
    </r>
  </si>
  <si>
    <r>
      <rPr>
        <sz val="11"/>
        <rFont val="宋体"/>
        <charset val="134"/>
      </rPr>
      <t>棚户区改造项目使用铜梁区西门片区基础设施改造提升项目专项债券资金，资金支出在西门片区基础设施改造提升项目账套核算；财务管理制度规定了</t>
    </r>
    <r>
      <rPr>
        <sz val="11"/>
        <rFont val="Times New Roman"/>
        <charset val="134"/>
      </rPr>
      <t>“</t>
    </r>
    <r>
      <rPr>
        <sz val="11"/>
        <rFont val="宋体"/>
        <charset val="134"/>
      </rPr>
      <t>财务人员要监督预算的执行，对预算执行情况进行分析，研究预算执行中存在的问题，及时将执行情况、存在问题、建议改进措施反馈领导、以便及时改进措施、确保年度预算顺利完成</t>
    </r>
    <r>
      <rPr>
        <sz val="11"/>
        <rFont val="Times New Roman"/>
        <charset val="134"/>
      </rPr>
      <t>”</t>
    </r>
    <r>
      <rPr>
        <sz val="11"/>
        <rFont val="宋体"/>
        <charset val="134"/>
      </rPr>
      <t>，有效的对项目资金进行监督管理。经综合评价得</t>
    </r>
    <r>
      <rPr>
        <sz val="11"/>
        <rFont val="Times New Roman"/>
        <charset val="134"/>
      </rPr>
      <t>2</t>
    </r>
    <r>
      <rPr>
        <sz val="11"/>
        <rFont val="宋体"/>
        <charset val="134"/>
      </rPr>
      <t>分。</t>
    </r>
  </si>
  <si>
    <r>
      <rPr>
        <sz val="11"/>
        <rFont val="宋体"/>
        <charset val="134"/>
      </rPr>
      <t>①项目财务资料</t>
    </r>
    <r>
      <rPr>
        <sz val="11"/>
        <rFont val="Times New Roman"/>
        <charset val="134"/>
      </rPr>
      <t xml:space="preserve">
</t>
    </r>
    <r>
      <rPr>
        <sz val="11"/>
        <rFont val="宋体"/>
        <charset val="134"/>
      </rPr>
      <t>②《铜梁区住房和城乡建设委员会机关制度》</t>
    </r>
  </si>
  <si>
    <r>
      <rPr>
        <sz val="11"/>
        <rFont val="宋体"/>
        <charset val="134"/>
      </rPr>
      <t>产出</t>
    </r>
    <r>
      <rPr>
        <sz val="11"/>
        <rFont val="Times New Roman"/>
        <charset val="134"/>
      </rPr>
      <t xml:space="preserve">
</t>
    </r>
    <r>
      <rPr>
        <sz val="11"/>
        <rFont val="宋体"/>
        <charset val="134"/>
      </rPr>
      <t>（</t>
    </r>
    <r>
      <rPr>
        <sz val="11"/>
        <rFont val="Times New Roman"/>
        <charset val="134"/>
      </rPr>
      <t>30</t>
    </r>
    <r>
      <rPr>
        <sz val="11"/>
        <rFont val="宋体"/>
        <charset val="134"/>
      </rPr>
      <t>分）</t>
    </r>
  </si>
  <si>
    <r>
      <rPr>
        <sz val="11"/>
        <rFont val="宋体"/>
        <charset val="134"/>
      </rPr>
      <t>项目产出</t>
    </r>
    <r>
      <rPr>
        <sz val="11"/>
        <rFont val="Times New Roman"/>
        <charset val="134"/>
      </rPr>
      <t xml:space="preserve">
</t>
    </r>
    <r>
      <rPr>
        <sz val="11"/>
        <rFont val="宋体"/>
        <charset val="134"/>
      </rPr>
      <t>（</t>
    </r>
    <r>
      <rPr>
        <sz val="11"/>
        <rFont val="Times New Roman"/>
        <charset val="134"/>
      </rPr>
      <t>30</t>
    </r>
    <r>
      <rPr>
        <sz val="11"/>
        <rFont val="宋体"/>
        <charset val="134"/>
      </rPr>
      <t>分）</t>
    </r>
  </si>
  <si>
    <r>
      <rPr>
        <sz val="11"/>
        <rFont val="宋体"/>
        <charset val="134"/>
      </rPr>
      <t>市级任务完成率</t>
    </r>
  </si>
  <si>
    <r>
      <rPr>
        <sz val="11"/>
        <rFont val="宋体"/>
        <charset val="134"/>
      </rPr>
      <t>考察项目市级实际改造户数与市级计划改造户数的比率，用以反映和考核项目改造户数的实现程度。任务完成率</t>
    </r>
    <r>
      <rPr>
        <sz val="11"/>
        <rFont val="Times New Roman"/>
        <charset val="134"/>
      </rPr>
      <t>=</t>
    </r>
    <r>
      <rPr>
        <sz val="11"/>
        <rFont val="宋体"/>
        <charset val="134"/>
      </rPr>
      <t>（实际改造户数</t>
    </r>
    <r>
      <rPr>
        <sz val="11"/>
        <rFont val="Times New Roman"/>
        <charset val="134"/>
      </rPr>
      <t>/</t>
    </r>
    <r>
      <rPr>
        <sz val="11"/>
        <rFont val="宋体"/>
        <charset val="134"/>
      </rPr>
      <t>计划改造户数）</t>
    </r>
    <r>
      <rPr>
        <sz val="11"/>
        <rFont val="Times New Roman"/>
        <charset val="134"/>
      </rPr>
      <t>*100%</t>
    </r>
    <r>
      <rPr>
        <sz val="11"/>
        <rFont val="宋体"/>
        <charset val="134"/>
      </rPr>
      <t>。</t>
    </r>
  </si>
  <si>
    <r>
      <rPr>
        <sz val="11"/>
        <rFont val="宋体"/>
        <charset val="134"/>
      </rPr>
      <t>①任务完成率</t>
    </r>
    <r>
      <rPr>
        <sz val="11"/>
        <rFont val="Times New Roman"/>
        <charset val="134"/>
      </rPr>
      <t>=100%</t>
    </r>
    <r>
      <rPr>
        <sz val="11"/>
        <rFont val="宋体"/>
        <charset val="134"/>
      </rPr>
      <t>，得</t>
    </r>
    <r>
      <rPr>
        <sz val="11"/>
        <rFont val="Times New Roman"/>
        <charset val="134"/>
      </rPr>
      <t>5</t>
    </r>
    <r>
      <rPr>
        <sz val="11"/>
        <rFont val="宋体"/>
        <charset val="134"/>
      </rPr>
      <t>分；</t>
    </r>
    <r>
      <rPr>
        <sz val="11"/>
        <rFont val="Times New Roman"/>
        <charset val="134"/>
      </rPr>
      <t xml:space="preserve">
</t>
    </r>
    <r>
      <rPr>
        <sz val="11"/>
        <rFont val="宋体"/>
        <charset val="134"/>
      </rPr>
      <t>②任务完成率</t>
    </r>
    <r>
      <rPr>
        <sz val="11"/>
        <rFont val="Times New Roman"/>
        <charset val="134"/>
      </rPr>
      <t>&lt;100%</t>
    </r>
    <r>
      <rPr>
        <sz val="11"/>
        <rFont val="宋体"/>
        <charset val="134"/>
      </rPr>
      <t>，且</t>
    </r>
    <r>
      <rPr>
        <sz val="11"/>
        <rFont val="Times New Roman"/>
        <charset val="134"/>
      </rPr>
      <t>≥85%</t>
    </r>
    <r>
      <rPr>
        <sz val="11"/>
        <rFont val="宋体"/>
        <charset val="134"/>
      </rPr>
      <t>，得分</t>
    </r>
    <r>
      <rPr>
        <sz val="11"/>
        <rFont val="Times New Roman"/>
        <charset val="134"/>
      </rPr>
      <t>=(</t>
    </r>
    <r>
      <rPr>
        <sz val="11"/>
        <rFont val="宋体"/>
        <charset val="134"/>
      </rPr>
      <t>任务完成率</t>
    </r>
    <r>
      <rPr>
        <sz val="11"/>
        <rFont val="Times New Roman"/>
        <charset val="134"/>
      </rPr>
      <t>-85%)/</t>
    </r>
    <r>
      <rPr>
        <sz val="11"/>
        <rFont val="宋体"/>
        <charset val="134"/>
      </rPr>
      <t>（</t>
    </r>
    <r>
      <rPr>
        <sz val="11"/>
        <rFont val="Times New Roman"/>
        <charset val="134"/>
      </rPr>
      <t>100%-85%</t>
    </r>
    <r>
      <rPr>
        <sz val="11"/>
        <rFont val="宋体"/>
        <charset val="134"/>
      </rPr>
      <t>）</t>
    </r>
    <r>
      <rPr>
        <sz val="11"/>
        <rFont val="Times New Roman"/>
        <charset val="134"/>
      </rPr>
      <t>*5</t>
    </r>
    <r>
      <rPr>
        <sz val="11"/>
        <rFont val="宋体"/>
        <charset val="134"/>
      </rPr>
      <t>；</t>
    </r>
    <r>
      <rPr>
        <sz val="11"/>
        <rFont val="Times New Roman"/>
        <charset val="134"/>
      </rPr>
      <t xml:space="preserve">
</t>
    </r>
    <r>
      <rPr>
        <sz val="11"/>
        <rFont val="宋体"/>
        <charset val="134"/>
      </rPr>
      <t>③任务完成率</t>
    </r>
    <r>
      <rPr>
        <sz val="11"/>
        <rFont val="Times New Roman"/>
        <charset val="134"/>
      </rPr>
      <t>&lt;85%</t>
    </r>
    <r>
      <rPr>
        <sz val="11"/>
        <rFont val="宋体"/>
        <charset val="134"/>
      </rPr>
      <t>，不得分。</t>
    </r>
  </si>
  <si>
    <r>
      <rPr>
        <sz val="11"/>
        <rFont val="宋体"/>
        <charset val="134"/>
      </rPr>
      <t>市政府下达改造任务户</t>
    </r>
    <r>
      <rPr>
        <sz val="11"/>
        <rFont val="Times New Roman"/>
        <charset val="134"/>
      </rPr>
      <t>63</t>
    </r>
    <r>
      <rPr>
        <sz val="11"/>
        <rFont val="宋体"/>
        <charset val="134"/>
      </rPr>
      <t>户，货币安置实际完成供销社片区</t>
    </r>
    <r>
      <rPr>
        <sz val="11"/>
        <rFont val="Times New Roman"/>
        <charset val="134"/>
      </rPr>
      <t>11</t>
    </r>
    <r>
      <rPr>
        <sz val="11"/>
        <rFont val="宋体"/>
        <charset val="134"/>
      </rPr>
      <t>户、卫生校片区</t>
    </r>
    <r>
      <rPr>
        <sz val="11"/>
        <rFont val="Times New Roman"/>
        <charset val="134"/>
      </rPr>
      <t>16</t>
    </r>
    <r>
      <rPr>
        <sz val="11"/>
        <rFont val="宋体"/>
        <charset val="134"/>
      </rPr>
      <t>户，共</t>
    </r>
    <r>
      <rPr>
        <sz val="11"/>
        <rFont val="Times New Roman"/>
        <charset val="134"/>
      </rPr>
      <t>27</t>
    </r>
    <r>
      <rPr>
        <sz val="11"/>
        <rFont val="宋体"/>
        <charset val="134"/>
      </rPr>
      <t>户；加固改造完成41户，共计完成改造6</t>
    </r>
    <r>
      <rPr>
        <sz val="11"/>
        <rFont val="Times New Roman"/>
        <charset val="134"/>
      </rPr>
      <t>8</t>
    </r>
    <r>
      <rPr>
        <sz val="11"/>
        <rFont val="宋体"/>
        <charset val="134"/>
      </rPr>
      <t>户，任务完成率107.94</t>
    </r>
    <r>
      <rPr>
        <sz val="11"/>
        <rFont val="Times New Roman"/>
        <charset val="134"/>
      </rPr>
      <t>%</t>
    </r>
    <r>
      <rPr>
        <sz val="11"/>
        <rFont val="宋体"/>
        <charset val="134"/>
      </rPr>
      <t>，经综合评价得5分。</t>
    </r>
  </si>
  <si>
    <r>
      <rPr>
        <sz val="11"/>
        <rFont val="宋体"/>
        <charset val="134"/>
      </rPr>
      <t>竣工验收报告、铜梁区棚户区改造国有土地上房屋征收货币补偿协议、开工报告</t>
    </r>
  </si>
  <si>
    <r>
      <rPr>
        <sz val="11"/>
        <rFont val="宋体"/>
        <charset val="134"/>
      </rPr>
      <t>区级加固计划完成率</t>
    </r>
  </si>
  <si>
    <r>
      <rPr>
        <sz val="11"/>
        <rFont val="宋体"/>
        <charset val="134"/>
      </rPr>
      <t>考察项目实际改造面积与计划改造面积的比率，用以反映和考核项目改造面积的实现程度。单个实际改造面积完成率</t>
    </r>
    <r>
      <rPr>
        <sz val="11"/>
        <rFont val="Times New Roman"/>
        <charset val="134"/>
      </rPr>
      <t>=</t>
    </r>
    <r>
      <rPr>
        <sz val="11"/>
        <rFont val="宋体"/>
        <charset val="134"/>
      </rPr>
      <t>（实际改造面积</t>
    </r>
    <r>
      <rPr>
        <sz val="11"/>
        <rFont val="Times New Roman"/>
        <charset val="134"/>
      </rPr>
      <t>/</t>
    </r>
    <r>
      <rPr>
        <sz val="11"/>
        <rFont val="宋体"/>
        <charset val="134"/>
      </rPr>
      <t>计划改造面积）</t>
    </r>
    <r>
      <rPr>
        <sz val="11"/>
        <rFont val="Times New Roman"/>
        <charset val="134"/>
      </rPr>
      <t>*100%</t>
    </r>
    <r>
      <rPr>
        <sz val="11"/>
        <rFont val="宋体"/>
        <charset val="134"/>
      </rPr>
      <t>。</t>
    </r>
  </si>
  <si>
    <r>
      <rPr>
        <sz val="11"/>
        <rFont val="宋体"/>
        <charset val="134"/>
      </rPr>
      <t>①实际改造面积完成率</t>
    </r>
    <r>
      <rPr>
        <sz val="11"/>
        <rFont val="Times New Roman"/>
        <charset val="134"/>
      </rPr>
      <t>=100%</t>
    </r>
    <r>
      <rPr>
        <sz val="11"/>
        <rFont val="宋体"/>
        <charset val="134"/>
      </rPr>
      <t>，得分</t>
    </r>
    <r>
      <rPr>
        <sz val="11"/>
        <rFont val="Times New Roman"/>
        <charset val="134"/>
      </rPr>
      <t>=</t>
    </r>
    <r>
      <rPr>
        <sz val="11"/>
        <rFont val="宋体"/>
        <charset val="134"/>
      </rPr>
      <t>单个权重比例</t>
    </r>
    <r>
      <rPr>
        <sz val="11"/>
        <rFont val="Times New Roman"/>
        <charset val="134"/>
      </rPr>
      <t>*2</t>
    </r>
    <r>
      <rPr>
        <sz val="11"/>
        <rFont val="宋体"/>
        <charset val="134"/>
      </rPr>
      <t>；</t>
    </r>
    <r>
      <rPr>
        <sz val="11"/>
        <rFont val="Times New Roman"/>
        <charset val="134"/>
      </rPr>
      <t xml:space="preserve">
</t>
    </r>
    <r>
      <rPr>
        <sz val="11"/>
        <rFont val="宋体"/>
        <charset val="134"/>
      </rPr>
      <t>②实际改造面积完成率</t>
    </r>
    <r>
      <rPr>
        <sz val="11"/>
        <rFont val="Times New Roman"/>
        <charset val="134"/>
      </rPr>
      <t>&lt;100%</t>
    </r>
    <r>
      <rPr>
        <sz val="11"/>
        <rFont val="宋体"/>
        <charset val="134"/>
      </rPr>
      <t>，且</t>
    </r>
    <r>
      <rPr>
        <sz val="11"/>
        <rFont val="Times New Roman"/>
        <charset val="134"/>
      </rPr>
      <t>≥85%</t>
    </r>
    <r>
      <rPr>
        <sz val="11"/>
        <rFont val="宋体"/>
        <charset val="134"/>
      </rPr>
      <t>，得分</t>
    </r>
    <r>
      <rPr>
        <sz val="11"/>
        <rFont val="Times New Roman"/>
        <charset val="134"/>
      </rPr>
      <t>=(</t>
    </r>
    <r>
      <rPr>
        <sz val="11"/>
        <rFont val="宋体"/>
        <charset val="134"/>
      </rPr>
      <t>单个实际改造面积完成率</t>
    </r>
    <r>
      <rPr>
        <sz val="11"/>
        <rFont val="Times New Roman"/>
        <charset val="134"/>
      </rPr>
      <t>-85%)/</t>
    </r>
    <r>
      <rPr>
        <sz val="11"/>
        <rFont val="宋体"/>
        <charset val="134"/>
      </rPr>
      <t>（</t>
    </r>
    <r>
      <rPr>
        <sz val="11"/>
        <rFont val="Times New Roman"/>
        <charset val="134"/>
      </rPr>
      <t>100%-85%</t>
    </r>
    <r>
      <rPr>
        <sz val="11"/>
        <rFont val="宋体"/>
        <charset val="134"/>
      </rPr>
      <t>）</t>
    </r>
    <r>
      <rPr>
        <sz val="11"/>
        <rFont val="Times New Roman"/>
        <charset val="134"/>
      </rPr>
      <t>*</t>
    </r>
    <r>
      <rPr>
        <sz val="11"/>
        <rFont val="宋体"/>
        <charset val="134"/>
      </rPr>
      <t>权重比例</t>
    </r>
    <r>
      <rPr>
        <sz val="11"/>
        <rFont val="Times New Roman"/>
        <charset val="134"/>
      </rPr>
      <t>*2</t>
    </r>
    <r>
      <rPr>
        <sz val="11"/>
        <rFont val="宋体"/>
        <charset val="134"/>
      </rPr>
      <t>；</t>
    </r>
    <r>
      <rPr>
        <sz val="11"/>
        <rFont val="Times New Roman"/>
        <charset val="134"/>
      </rPr>
      <t xml:space="preserve">
</t>
    </r>
    <r>
      <rPr>
        <sz val="11"/>
        <rFont val="宋体"/>
        <charset val="134"/>
      </rPr>
      <t>③实际改造面积完成率</t>
    </r>
    <r>
      <rPr>
        <sz val="11"/>
        <rFont val="Times New Roman"/>
        <charset val="134"/>
      </rPr>
      <t>&lt;85%</t>
    </r>
    <r>
      <rPr>
        <sz val="11"/>
        <rFont val="宋体"/>
        <charset val="134"/>
      </rPr>
      <t>，不得分。</t>
    </r>
  </si>
  <si>
    <r>
      <rPr>
        <sz val="11"/>
        <rFont val="宋体"/>
        <charset val="134"/>
      </rPr>
      <t>①计划路面整治约</t>
    </r>
    <r>
      <rPr>
        <sz val="11"/>
        <rFont val="Times New Roman"/>
        <charset val="134"/>
      </rPr>
      <t>790</t>
    </r>
    <r>
      <rPr>
        <sz val="11"/>
        <rFont val="宋体"/>
        <charset val="134"/>
      </rPr>
      <t>平方米，实际路面整治</t>
    </r>
    <r>
      <rPr>
        <sz val="11"/>
        <rFont val="Times New Roman"/>
        <charset val="134"/>
      </rPr>
      <t>682.3</t>
    </r>
    <r>
      <rPr>
        <sz val="11"/>
        <rFont val="宋体"/>
        <charset val="134"/>
      </rPr>
      <t>平方米，实际改造面积完成率为</t>
    </r>
    <r>
      <rPr>
        <sz val="11"/>
        <rFont val="Times New Roman"/>
        <charset val="134"/>
      </rPr>
      <t>86.37%</t>
    </r>
    <r>
      <rPr>
        <sz val="11"/>
        <rFont val="宋体"/>
        <charset val="134"/>
      </rPr>
      <t>，得</t>
    </r>
    <r>
      <rPr>
        <sz val="11"/>
        <rFont val="Times New Roman"/>
        <charset val="134"/>
      </rPr>
      <t>0.09</t>
    </r>
    <r>
      <rPr>
        <sz val="11"/>
        <rFont val="宋体"/>
        <charset val="134"/>
      </rPr>
      <t>分；</t>
    </r>
    <r>
      <rPr>
        <sz val="11"/>
        <rFont val="Times New Roman"/>
        <charset val="134"/>
      </rPr>
      <t xml:space="preserve">
</t>
    </r>
    <r>
      <rPr>
        <sz val="11"/>
        <rFont val="宋体"/>
        <charset val="134"/>
      </rPr>
      <t>②计划屋顶防水处理约</t>
    </r>
    <r>
      <rPr>
        <sz val="11"/>
        <rFont val="Times New Roman"/>
        <charset val="134"/>
      </rPr>
      <t>500</t>
    </r>
    <r>
      <rPr>
        <sz val="11"/>
        <rFont val="宋体"/>
        <charset val="134"/>
      </rPr>
      <t>平方米，实际屋顶防水处理</t>
    </r>
    <r>
      <rPr>
        <sz val="11"/>
        <rFont val="Times New Roman"/>
        <charset val="134"/>
      </rPr>
      <t>684.99</t>
    </r>
    <r>
      <rPr>
        <sz val="11"/>
        <rFont val="宋体"/>
        <charset val="134"/>
      </rPr>
      <t>平方米，实际改造面积完成率为</t>
    </r>
    <r>
      <rPr>
        <sz val="11"/>
        <rFont val="Times New Roman"/>
        <charset val="134"/>
      </rPr>
      <t>136.99%</t>
    </r>
    <r>
      <rPr>
        <sz val="11"/>
        <rFont val="宋体"/>
        <charset val="134"/>
      </rPr>
      <t>，得</t>
    </r>
    <r>
      <rPr>
        <sz val="11"/>
        <rFont val="Times New Roman"/>
        <charset val="134"/>
      </rPr>
      <t>1</t>
    </r>
    <r>
      <rPr>
        <sz val="11"/>
        <rFont val="宋体"/>
        <charset val="134"/>
      </rPr>
      <t>分；经综合评价得</t>
    </r>
    <r>
      <rPr>
        <sz val="11"/>
        <rFont val="Times New Roman"/>
        <charset val="134"/>
      </rPr>
      <t>1.09</t>
    </r>
    <r>
      <rPr>
        <sz val="11"/>
        <rFont val="宋体"/>
        <charset val="134"/>
      </rPr>
      <t>分。</t>
    </r>
  </si>
  <si>
    <r>
      <rPr>
        <sz val="11"/>
        <rFont val="Calibri"/>
        <charset val="134"/>
      </rPr>
      <t>①</t>
    </r>
    <r>
      <rPr>
        <sz val="11"/>
        <rFont val="宋体"/>
        <charset val="134"/>
      </rPr>
      <t>工程现场收方单</t>
    </r>
    <r>
      <rPr>
        <sz val="11"/>
        <rFont val="Times New Roman"/>
        <charset val="134"/>
      </rPr>
      <t xml:space="preserve">
</t>
    </r>
    <r>
      <rPr>
        <sz val="11"/>
        <rFont val="Calibri"/>
        <charset val="134"/>
      </rPr>
      <t>②</t>
    </r>
    <r>
      <rPr>
        <sz val="11"/>
        <rFont val="宋体"/>
        <charset val="134"/>
      </rPr>
      <t>结算审核报告</t>
    </r>
    <r>
      <rPr>
        <sz val="11"/>
        <rFont val="Times New Roman"/>
        <charset val="134"/>
      </rPr>
      <t xml:space="preserve">
</t>
    </r>
    <r>
      <rPr>
        <sz val="11"/>
        <rFont val="Calibri"/>
        <charset val="134"/>
      </rPr>
      <t>③</t>
    </r>
    <r>
      <rPr>
        <sz val="11"/>
        <rFont val="宋体"/>
        <charset val="134"/>
      </rPr>
      <t>预算编制报告</t>
    </r>
  </si>
  <si>
    <r>
      <rPr>
        <sz val="11"/>
        <rFont val="宋体"/>
        <charset val="134"/>
      </rPr>
      <t>区级货币安置计划完成率</t>
    </r>
  </si>
  <si>
    <r>
      <rPr>
        <sz val="11"/>
        <rFont val="宋体"/>
        <charset val="134"/>
      </rPr>
      <t>考察项目实际货币安置户数与计划货币安置户数的比率，用以反映和考核项目货币安置的实现程度。货币安置率</t>
    </r>
    <r>
      <rPr>
        <sz val="11"/>
        <rFont val="Times New Roman"/>
        <charset val="134"/>
      </rPr>
      <t>=</t>
    </r>
    <r>
      <rPr>
        <sz val="11"/>
        <rFont val="宋体"/>
        <charset val="134"/>
      </rPr>
      <t>（实际货币安置户数</t>
    </r>
    <r>
      <rPr>
        <sz val="11"/>
        <rFont val="Times New Roman"/>
        <charset val="134"/>
      </rPr>
      <t>/</t>
    </r>
    <r>
      <rPr>
        <sz val="11"/>
        <rFont val="宋体"/>
        <charset val="134"/>
      </rPr>
      <t>计划货币安置户数）</t>
    </r>
    <r>
      <rPr>
        <sz val="11"/>
        <rFont val="Times New Roman"/>
        <charset val="134"/>
      </rPr>
      <t>*100%</t>
    </r>
    <r>
      <rPr>
        <sz val="11"/>
        <rFont val="宋体"/>
        <charset val="134"/>
      </rPr>
      <t>。</t>
    </r>
  </si>
  <si>
    <r>
      <rPr>
        <sz val="11"/>
        <rFont val="宋体"/>
        <charset val="134"/>
      </rPr>
      <t>①货币安置率</t>
    </r>
    <r>
      <rPr>
        <sz val="11"/>
        <rFont val="Times New Roman"/>
        <charset val="134"/>
      </rPr>
      <t>=100%</t>
    </r>
    <r>
      <rPr>
        <sz val="11"/>
        <rFont val="宋体"/>
        <charset val="134"/>
      </rPr>
      <t>，得</t>
    </r>
    <r>
      <rPr>
        <sz val="11"/>
        <rFont val="Times New Roman"/>
        <charset val="134"/>
      </rPr>
      <t>3</t>
    </r>
    <r>
      <rPr>
        <sz val="11"/>
        <rFont val="宋体"/>
        <charset val="134"/>
      </rPr>
      <t>分；</t>
    </r>
    <r>
      <rPr>
        <sz val="11"/>
        <rFont val="Times New Roman"/>
        <charset val="134"/>
      </rPr>
      <t xml:space="preserve">
</t>
    </r>
    <r>
      <rPr>
        <sz val="11"/>
        <rFont val="宋体"/>
        <charset val="134"/>
      </rPr>
      <t>②货币安置率</t>
    </r>
    <r>
      <rPr>
        <sz val="11"/>
        <rFont val="Times New Roman"/>
        <charset val="134"/>
      </rPr>
      <t>&lt;100%</t>
    </r>
    <r>
      <rPr>
        <sz val="11"/>
        <rFont val="宋体"/>
        <charset val="134"/>
      </rPr>
      <t>，且</t>
    </r>
    <r>
      <rPr>
        <sz val="11"/>
        <rFont val="Times New Roman"/>
        <charset val="134"/>
      </rPr>
      <t>≥85%</t>
    </r>
    <r>
      <rPr>
        <sz val="11"/>
        <rFont val="宋体"/>
        <charset val="134"/>
      </rPr>
      <t>，得分</t>
    </r>
    <r>
      <rPr>
        <sz val="11"/>
        <rFont val="Times New Roman"/>
        <charset val="134"/>
      </rPr>
      <t>=(</t>
    </r>
    <r>
      <rPr>
        <sz val="11"/>
        <rFont val="宋体"/>
        <charset val="134"/>
      </rPr>
      <t>任务完成率</t>
    </r>
    <r>
      <rPr>
        <sz val="11"/>
        <rFont val="Times New Roman"/>
        <charset val="134"/>
      </rPr>
      <t>-85%)/</t>
    </r>
    <r>
      <rPr>
        <sz val="11"/>
        <rFont val="宋体"/>
        <charset val="134"/>
      </rPr>
      <t>（</t>
    </r>
    <r>
      <rPr>
        <sz val="11"/>
        <rFont val="Times New Roman"/>
        <charset val="134"/>
      </rPr>
      <t>100%-85%</t>
    </r>
    <r>
      <rPr>
        <sz val="11"/>
        <rFont val="宋体"/>
        <charset val="134"/>
      </rPr>
      <t>）</t>
    </r>
    <r>
      <rPr>
        <sz val="11"/>
        <rFont val="Times New Roman"/>
        <charset val="134"/>
      </rPr>
      <t>*3</t>
    </r>
    <r>
      <rPr>
        <sz val="11"/>
        <rFont val="宋体"/>
        <charset val="134"/>
      </rPr>
      <t>；</t>
    </r>
    <r>
      <rPr>
        <sz val="11"/>
        <rFont val="Times New Roman"/>
        <charset val="134"/>
      </rPr>
      <t xml:space="preserve">
</t>
    </r>
    <r>
      <rPr>
        <sz val="11"/>
        <rFont val="宋体"/>
        <charset val="134"/>
      </rPr>
      <t>③货币安置率</t>
    </r>
    <r>
      <rPr>
        <sz val="11"/>
        <rFont val="Times New Roman"/>
        <charset val="134"/>
      </rPr>
      <t>&lt;85%</t>
    </r>
    <r>
      <rPr>
        <sz val="11"/>
        <rFont val="宋体"/>
        <charset val="134"/>
      </rPr>
      <t>，不得分。</t>
    </r>
  </si>
  <si>
    <r>
      <rPr>
        <sz val="11"/>
        <rFont val="宋体"/>
        <charset val="134"/>
      </rPr>
      <t>计划货币安置数</t>
    </r>
    <r>
      <rPr>
        <sz val="11"/>
        <rFont val="Times New Roman"/>
        <charset val="134"/>
      </rPr>
      <t>27</t>
    </r>
    <r>
      <rPr>
        <sz val="11"/>
        <rFont val="宋体"/>
        <charset val="134"/>
      </rPr>
      <t>户，实际货币安置数</t>
    </r>
    <r>
      <rPr>
        <sz val="11"/>
        <rFont val="Times New Roman"/>
        <charset val="134"/>
      </rPr>
      <t>27</t>
    </r>
    <r>
      <rPr>
        <sz val="11"/>
        <rFont val="宋体"/>
        <charset val="134"/>
      </rPr>
      <t>户，货币安置率为</t>
    </r>
    <r>
      <rPr>
        <sz val="11"/>
        <rFont val="Times New Roman"/>
        <charset val="134"/>
      </rPr>
      <t>100%</t>
    </r>
    <r>
      <rPr>
        <sz val="11"/>
        <rFont val="宋体"/>
        <charset val="134"/>
      </rPr>
      <t>，经综合评价得</t>
    </r>
    <r>
      <rPr>
        <sz val="11"/>
        <rFont val="Times New Roman"/>
        <charset val="134"/>
      </rPr>
      <t>3</t>
    </r>
    <r>
      <rPr>
        <sz val="11"/>
        <rFont val="宋体"/>
        <charset val="134"/>
      </rPr>
      <t>分。</t>
    </r>
  </si>
  <si>
    <r>
      <rPr>
        <sz val="11"/>
        <rFont val="宋体"/>
        <charset val="134"/>
      </rPr>
      <t>铜梁区棚户区改造国有土地上房屋征收货币补偿协议</t>
    </r>
  </si>
  <si>
    <r>
      <rPr>
        <sz val="11"/>
        <rFont val="宋体"/>
        <charset val="134"/>
      </rPr>
      <t>完成及时率</t>
    </r>
  </si>
  <si>
    <r>
      <rPr>
        <sz val="11"/>
        <rFont val="宋体"/>
        <charset val="134"/>
      </rPr>
      <t>考察项目实际提前完成时间与计划完成时间的比率，用以反映和考核项目产出时效目标的实现程度。</t>
    </r>
    <r>
      <rPr>
        <sz val="11"/>
        <rFont val="Times New Roman"/>
        <charset val="134"/>
      </rPr>
      <t xml:space="preserve">
</t>
    </r>
    <r>
      <rPr>
        <sz val="11"/>
        <rFont val="宋体"/>
        <charset val="134"/>
      </rPr>
      <t>单个完成及时率</t>
    </r>
    <r>
      <rPr>
        <sz val="11"/>
        <rFont val="Times New Roman"/>
        <charset val="134"/>
      </rPr>
      <t>=</t>
    </r>
    <r>
      <rPr>
        <sz val="11"/>
        <rFont val="宋体"/>
        <charset val="134"/>
      </rPr>
      <t>（计划完成工期</t>
    </r>
    <r>
      <rPr>
        <sz val="11"/>
        <rFont val="Times New Roman"/>
        <charset val="134"/>
      </rPr>
      <t>-</t>
    </r>
    <r>
      <rPr>
        <sz val="11"/>
        <rFont val="宋体"/>
        <charset val="134"/>
      </rPr>
      <t>实际完成工期）</t>
    </r>
    <r>
      <rPr>
        <sz val="11"/>
        <rFont val="Times New Roman"/>
        <charset val="134"/>
      </rPr>
      <t>/</t>
    </r>
    <r>
      <rPr>
        <sz val="11"/>
        <rFont val="宋体"/>
        <charset val="134"/>
      </rPr>
      <t>计划工期</t>
    </r>
    <r>
      <rPr>
        <sz val="11"/>
        <rFont val="Times New Roman"/>
        <charset val="134"/>
      </rPr>
      <t>*100%</t>
    </r>
    <r>
      <rPr>
        <sz val="11"/>
        <rFont val="宋体"/>
        <charset val="134"/>
      </rPr>
      <t>。</t>
    </r>
  </si>
  <si>
    <r>
      <rPr>
        <sz val="11"/>
        <rFont val="宋体"/>
        <charset val="134"/>
      </rPr>
      <t>①完成及时率</t>
    </r>
    <r>
      <rPr>
        <sz val="11"/>
        <rFont val="Times New Roman"/>
        <charset val="134"/>
      </rPr>
      <t>≤100%</t>
    </r>
    <r>
      <rPr>
        <sz val="11"/>
        <rFont val="宋体"/>
        <charset val="134"/>
      </rPr>
      <t>，得分</t>
    </r>
    <r>
      <rPr>
        <sz val="11"/>
        <rFont val="Times New Roman"/>
        <charset val="134"/>
      </rPr>
      <t>=</t>
    </r>
    <r>
      <rPr>
        <sz val="11"/>
        <rFont val="宋体"/>
        <charset val="134"/>
      </rPr>
      <t>单个权重比例</t>
    </r>
    <r>
      <rPr>
        <sz val="11"/>
        <rFont val="Times New Roman"/>
        <charset val="134"/>
      </rPr>
      <t>*5</t>
    </r>
    <r>
      <rPr>
        <sz val="11"/>
        <rFont val="宋体"/>
        <charset val="134"/>
      </rPr>
      <t>。</t>
    </r>
    <r>
      <rPr>
        <sz val="11"/>
        <rFont val="Times New Roman"/>
        <charset val="134"/>
      </rPr>
      <t xml:space="preserve">
</t>
    </r>
    <r>
      <rPr>
        <sz val="11"/>
        <rFont val="宋体"/>
        <charset val="134"/>
      </rPr>
      <t>②完成及时率</t>
    </r>
    <r>
      <rPr>
        <sz val="11"/>
        <rFont val="Times New Roman"/>
        <charset val="134"/>
      </rPr>
      <t>≤115%</t>
    </r>
    <r>
      <rPr>
        <sz val="11"/>
        <rFont val="宋体"/>
        <charset val="134"/>
      </rPr>
      <t>，且</t>
    </r>
    <r>
      <rPr>
        <sz val="11"/>
        <rFont val="Times New Roman"/>
        <charset val="134"/>
      </rPr>
      <t>&gt;100%</t>
    </r>
    <r>
      <rPr>
        <sz val="11"/>
        <rFont val="宋体"/>
        <charset val="134"/>
      </rPr>
      <t>，得分</t>
    </r>
    <r>
      <rPr>
        <sz val="11"/>
        <rFont val="Times New Roman"/>
        <charset val="134"/>
      </rPr>
      <t>=(115%-</t>
    </r>
    <r>
      <rPr>
        <sz val="11"/>
        <rFont val="宋体"/>
        <charset val="134"/>
      </rPr>
      <t>单个完成及时率</t>
    </r>
    <r>
      <rPr>
        <sz val="11"/>
        <rFont val="Times New Roman"/>
        <charset val="134"/>
      </rPr>
      <t>)/</t>
    </r>
    <r>
      <rPr>
        <sz val="11"/>
        <rFont val="宋体"/>
        <charset val="134"/>
      </rPr>
      <t>（</t>
    </r>
    <r>
      <rPr>
        <sz val="11"/>
        <rFont val="Times New Roman"/>
        <charset val="134"/>
      </rPr>
      <t>115%-100%</t>
    </r>
    <r>
      <rPr>
        <sz val="11"/>
        <rFont val="宋体"/>
        <charset val="134"/>
      </rPr>
      <t>）</t>
    </r>
    <r>
      <rPr>
        <sz val="11"/>
        <rFont val="Times New Roman"/>
        <charset val="134"/>
      </rPr>
      <t>*</t>
    </r>
    <r>
      <rPr>
        <sz val="11"/>
        <rFont val="宋体"/>
        <charset val="134"/>
      </rPr>
      <t>权重比例</t>
    </r>
    <r>
      <rPr>
        <sz val="11"/>
        <rFont val="Times New Roman"/>
        <charset val="134"/>
      </rPr>
      <t>*10</t>
    </r>
    <r>
      <rPr>
        <sz val="11"/>
        <rFont val="宋体"/>
        <charset val="134"/>
      </rPr>
      <t>。</t>
    </r>
    <r>
      <rPr>
        <sz val="11"/>
        <rFont val="Times New Roman"/>
        <charset val="134"/>
      </rPr>
      <t xml:space="preserve">
</t>
    </r>
    <r>
      <rPr>
        <sz val="11"/>
        <rFont val="宋体"/>
        <charset val="134"/>
      </rPr>
      <t>③完成及时率</t>
    </r>
    <r>
      <rPr>
        <sz val="11"/>
        <rFont val="Times New Roman"/>
        <charset val="134"/>
      </rPr>
      <t>&gt;115%</t>
    </r>
    <r>
      <rPr>
        <sz val="11"/>
        <rFont val="宋体"/>
        <charset val="134"/>
      </rPr>
      <t>，不得分。</t>
    </r>
  </si>
  <si>
    <t>藕塘湾片区修缮加固工程，根据工程施工合同及开工报告，项目计划工期90天。项目实际开工日期2022年8月6日，竣工日期2022年12月23日，实际工期140天；因施工期间施工单位在8月中旬因高温停工15天，10月疫情严重停工34天，共停工49天，完成及时率为101.11%，得0.30分。原卫生进修校片区，计划2022年10月底完成征收补偿，实际于2022年10月底前完成征收补偿工作，完成及时率=100%，得分2.41分。大北街原供销社片区，计划2022年10月底完成征收补偿，截至本次评价现场结束日仍未完成，得0分。经综合评价本项得2.71分。</t>
  </si>
  <si>
    <r>
      <rPr>
        <sz val="11"/>
        <rFont val="宋体"/>
        <charset val="134"/>
      </rPr>
      <t>工程施工合同、开工报告、竣工验收报告、竣工结算审核</t>
    </r>
  </si>
  <si>
    <r>
      <rPr>
        <sz val="11"/>
        <rFont val="宋体"/>
        <charset val="134"/>
      </rPr>
      <t>验收合格率</t>
    </r>
  </si>
  <si>
    <r>
      <rPr>
        <sz val="11"/>
        <rFont val="宋体"/>
        <charset val="134"/>
      </rPr>
      <t>考察项目验收合格产出数量与实际产出数量的比率，用以反应和考核项目产出质量目标的实现程度。质量达标率</t>
    </r>
    <r>
      <rPr>
        <sz val="11"/>
        <rFont val="Times New Roman"/>
        <charset val="134"/>
      </rPr>
      <t>=</t>
    </r>
    <r>
      <rPr>
        <sz val="11"/>
        <rFont val="宋体"/>
        <charset val="134"/>
      </rPr>
      <t>（验收合格数量</t>
    </r>
    <r>
      <rPr>
        <sz val="11"/>
        <rFont val="Times New Roman"/>
        <charset val="134"/>
      </rPr>
      <t>/</t>
    </r>
    <r>
      <rPr>
        <sz val="11"/>
        <rFont val="宋体"/>
        <charset val="134"/>
      </rPr>
      <t>实际完成数量）</t>
    </r>
    <r>
      <rPr>
        <sz val="11"/>
        <rFont val="Times New Roman"/>
        <charset val="134"/>
      </rPr>
      <t>*100%</t>
    </r>
    <r>
      <rPr>
        <sz val="11"/>
        <rFont val="宋体"/>
        <charset val="134"/>
      </rPr>
      <t>。</t>
    </r>
  </si>
  <si>
    <r>
      <rPr>
        <sz val="11"/>
        <rFont val="宋体"/>
        <charset val="134"/>
      </rPr>
      <t>①验收合格率</t>
    </r>
    <r>
      <rPr>
        <sz val="11"/>
        <rFont val="Times New Roman"/>
        <charset val="134"/>
      </rPr>
      <t>=100%</t>
    </r>
    <r>
      <rPr>
        <sz val="11"/>
        <rFont val="宋体"/>
        <charset val="134"/>
      </rPr>
      <t>，得</t>
    </r>
    <r>
      <rPr>
        <sz val="11"/>
        <rFont val="Times New Roman"/>
        <charset val="134"/>
      </rPr>
      <t>5</t>
    </r>
    <r>
      <rPr>
        <sz val="11"/>
        <rFont val="宋体"/>
        <charset val="134"/>
      </rPr>
      <t>分；</t>
    </r>
    <r>
      <rPr>
        <sz val="11"/>
        <rFont val="Times New Roman"/>
        <charset val="134"/>
      </rPr>
      <t xml:space="preserve">
</t>
    </r>
    <r>
      <rPr>
        <sz val="11"/>
        <rFont val="宋体"/>
        <charset val="134"/>
      </rPr>
      <t>②验收合格率</t>
    </r>
    <r>
      <rPr>
        <sz val="11"/>
        <rFont val="Times New Roman"/>
        <charset val="134"/>
      </rPr>
      <t>&lt;100%</t>
    </r>
    <r>
      <rPr>
        <sz val="11"/>
        <rFont val="宋体"/>
        <charset val="134"/>
      </rPr>
      <t>，且</t>
    </r>
    <r>
      <rPr>
        <sz val="11"/>
        <rFont val="Times New Roman"/>
        <charset val="134"/>
      </rPr>
      <t>≥85%</t>
    </r>
    <r>
      <rPr>
        <sz val="11"/>
        <rFont val="宋体"/>
        <charset val="134"/>
      </rPr>
      <t>，得分</t>
    </r>
    <r>
      <rPr>
        <sz val="11"/>
        <rFont val="Times New Roman"/>
        <charset val="134"/>
      </rPr>
      <t>=(</t>
    </r>
    <r>
      <rPr>
        <sz val="11"/>
        <rFont val="宋体"/>
        <charset val="134"/>
      </rPr>
      <t>任务完成率</t>
    </r>
    <r>
      <rPr>
        <sz val="11"/>
        <rFont val="Times New Roman"/>
        <charset val="134"/>
      </rPr>
      <t>-85%)/</t>
    </r>
    <r>
      <rPr>
        <sz val="11"/>
        <rFont val="宋体"/>
        <charset val="134"/>
      </rPr>
      <t>（</t>
    </r>
    <r>
      <rPr>
        <sz val="11"/>
        <rFont val="Times New Roman"/>
        <charset val="134"/>
      </rPr>
      <t>100%-85%</t>
    </r>
    <r>
      <rPr>
        <sz val="11"/>
        <rFont val="宋体"/>
        <charset val="134"/>
      </rPr>
      <t>）</t>
    </r>
    <r>
      <rPr>
        <sz val="11"/>
        <rFont val="Times New Roman"/>
        <charset val="134"/>
      </rPr>
      <t>*5</t>
    </r>
    <r>
      <rPr>
        <sz val="11"/>
        <rFont val="宋体"/>
        <charset val="134"/>
      </rPr>
      <t>；</t>
    </r>
    <r>
      <rPr>
        <sz val="11"/>
        <rFont val="Times New Roman"/>
        <charset val="134"/>
      </rPr>
      <t xml:space="preserve">
</t>
    </r>
    <r>
      <rPr>
        <sz val="11"/>
        <rFont val="宋体"/>
        <charset val="134"/>
      </rPr>
      <t>③验收合格率</t>
    </r>
    <r>
      <rPr>
        <sz val="11"/>
        <rFont val="Times New Roman"/>
        <charset val="134"/>
      </rPr>
      <t>&lt;85%</t>
    </r>
    <r>
      <rPr>
        <sz val="11"/>
        <rFont val="宋体"/>
        <charset val="134"/>
      </rPr>
      <t>，不得分。</t>
    </r>
  </si>
  <si>
    <r>
      <rPr>
        <sz val="11"/>
        <rFont val="宋体"/>
        <charset val="134"/>
      </rPr>
      <t>本项目实施</t>
    </r>
    <r>
      <rPr>
        <sz val="11"/>
        <rFont val="Times New Roman"/>
        <charset val="134"/>
      </rPr>
      <t>3</t>
    </r>
    <r>
      <rPr>
        <sz val="11"/>
        <rFont val="宋体"/>
        <charset val="134"/>
      </rPr>
      <t>栋房屋加固工程，全部验收合格，质量达标率为</t>
    </r>
    <r>
      <rPr>
        <sz val="11"/>
        <rFont val="Times New Roman"/>
        <charset val="134"/>
      </rPr>
      <t>100%</t>
    </r>
    <r>
      <rPr>
        <sz val="11"/>
        <rFont val="宋体"/>
        <charset val="134"/>
      </rPr>
      <t>。经综合评价得</t>
    </r>
    <r>
      <rPr>
        <sz val="11"/>
        <rFont val="Times New Roman"/>
        <charset val="134"/>
      </rPr>
      <t>5</t>
    </r>
    <r>
      <rPr>
        <sz val="11"/>
        <rFont val="宋体"/>
        <charset val="134"/>
      </rPr>
      <t>分。</t>
    </r>
  </si>
  <si>
    <r>
      <rPr>
        <sz val="11"/>
        <rFont val="宋体"/>
        <charset val="134"/>
      </rPr>
      <t>竣工验收报告</t>
    </r>
  </si>
  <si>
    <r>
      <rPr>
        <sz val="11"/>
        <color theme="1"/>
        <rFont val="宋体"/>
        <charset val="134"/>
      </rPr>
      <t>工程竣工验收通知书建设单位未盖章</t>
    </r>
  </si>
  <si>
    <r>
      <rPr>
        <sz val="11"/>
        <color theme="1"/>
        <rFont val="宋体"/>
        <charset val="134"/>
      </rPr>
      <t>成本控制率</t>
    </r>
  </si>
  <si>
    <r>
      <rPr>
        <sz val="11"/>
        <color theme="1"/>
        <rFont val="宋体"/>
        <charset val="134"/>
      </rPr>
      <t>考察项目成本控制是否在预算内，用以反映和考核项目造价控制情况。</t>
    </r>
  </si>
  <si>
    <r>
      <rPr>
        <sz val="11"/>
        <rFont val="宋体"/>
        <charset val="134"/>
      </rPr>
      <t>①成本控制率</t>
    </r>
    <r>
      <rPr>
        <sz val="11"/>
        <rFont val="Times New Roman"/>
        <charset val="134"/>
      </rPr>
      <t>≤100%</t>
    </r>
    <r>
      <rPr>
        <sz val="11"/>
        <rFont val="宋体"/>
        <charset val="134"/>
      </rPr>
      <t>，得</t>
    </r>
    <r>
      <rPr>
        <sz val="11"/>
        <rFont val="Times New Roman"/>
        <charset val="134"/>
      </rPr>
      <t>5</t>
    </r>
    <r>
      <rPr>
        <sz val="11"/>
        <rFont val="宋体"/>
        <charset val="134"/>
      </rPr>
      <t>分。</t>
    </r>
    <r>
      <rPr>
        <sz val="11"/>
        <rFont val="Times New Roman"/>
        <charset val="134"/>
      </rPr>
      <t xml:space="preserve">
</t>
    </r>
    <r>
      <rPr>
        <sz val="11"/>
        <rFont val="宋体"/>
        <charset val="134"/>
      </rPr>
      <t>②成本控制率＞</t>
    </r>
    <r>
      <rPr>
        <sz val="11"/>
        <rFont val="Times New Roman"/>
        <charset val="134"/>
      </rPr>
      <t>100%</t>
    </r>
    <r>
      <rPr>
        <sz val="11"/>
        <rFont val="宋体"/>
        <charset val="134"/>
      </rPr>
      <t>，且</t>
    </r>
    <r>
      <rPr>
        <sz val="11"/>
        <rFont val="Times New Roman"/>
        <charset val="134"/>
      </rPr>
      <t>≤105%</t>
    </r>
    <r>
      <rPr>
        <sz val="11"/>
        <rFont val="宋体"/>
        <charset val="134"/>
      </rPr>
      <t>，得分</t>
    </r>
    <r>
      <rPr>
        <sz val="11"/>
        <rFont val="Times New Roman"/>
        <charset val="134"/>
      </rPr>
      <t>=(105%-</t>
    </r>
    <r>
      <rPr>
        <sz val="11"/>
        <rFont val="宋体"/>
        <charset val="134"/>
      </rPr>
      <t>成本控制率</t>
    </r>
    <r>
      <rPr>
        <sz val="11"/>
        <rFont val="Times New Roman"/>
        <charset val="134"/>
      </rPr>
      <t>)/</t>
    </r>
    <r>
      <rPr>
        <sz val="11"/>
        <rFont val="宋体"/>
        <charset val="134"/>
      </rPr>
      <t>（</t>
    </r>
    <r>
      <rPr>
        <sz val="11"/>
        <rFont val="Times New Roman"/>
        <charset val="134"/>
      </rPr>
      <t>105%-100%</t>
    </r>
    <r>
      <rPr>
        <sz val="11"/>
        <rFont val="宋体"/>
        <charset val="134"/>
      </rPr>
      <t>）</t>
    </r>
    <r>
      <rPr>
        <sz val="11"/>
        <rFont val="Times New Roman"/>
        <charset val="134"/>
      </rPr>
      <t>*5</t>
    </r>
    <r>
      <rPr>
        <sz val="11"/>
        <rFont val="宋体"/>
        <charset val="134"/>
      </rPr>
      <t>。</t>
    </r>
    <r>
      <rPr>
        <sz val="11"/>
        <rFont val="Times New Roman"/>
        <charset val="134"/>
      </rPr>
      <t xml:space="preserve">
</t>
    </r>
    <r>
      <rPr>
        <sz val="11"/>
        <rFont val="宋体"/>
        <charset val="134"/>
      </rPr>
      <t>③成本控制率＞</t>
    </r>
    <r>
      <rPr>
        <sz val="11"/>
        <rFont val="Times New Roman"/>
        <charset val="134"/>
      </rPr>
      <t>105%</t>
    </r>
    <r>
      <rPr>
        <sz val="11"/>
        <rFont val="宋体"/>
        <charset val="134"/>
      </rPr>
      <t>，不得分。</t>
    </r>
  </si>
  <si>
    <r>
      <rPr>
        <sz val="11"/>
        <rFont val="宋体"/>
        <charset val="134"/>
      </rPr>
      <t>原卫生进修校片区征收费用</t>
    </r>
    <r>
      <rPr>
        <sz val="11"/>
        <rFont val="Times New Roman"/>
        <charset val="134"/>
      </rPr>
      <t>747.64</t>
    </r>
    <r>
      <rPr>
        <sz val="11"/>
        <rFont val="宋体"/>
        <charset val="134"/>
      </rPr>
      <t>万元，原供销社片区征收费用</t>
    </r>
    <r>
      <rPr>
        <sz val="11"/>
        <rFont val="Times New Roman"/>
        <charset val="134"/>
      </rPr>
      <t>2214.4</t>
    </r>
    <r>
      <rPr>
        <sz val="11"/>
        <rFont val="宋体"/>
        <charset val="134"/>
      </rPr>
      <t>万元（未含工作经费），加固工程费用</t>
    </r>
    <r>
      <rPr>
        <sz val="11"/>
        <rFont val="Times New Roman"/>
        <charset val="134"/>
      </rPr>
      <t>76.64</t>
    </r>
    <r>
      <rPr>
        <sz val="11"/>
        <rFont val="宋体"/>
        <charset val="134"/>
      </rPr>
      <t>万元，合实际项目成本计</t>
    </r>
    <r>
      <rPr>
        <sz val="11"/>
        <rFont val="Times New Roman"/>
        <charset val="134"/>
      </rPr>
      <t>3,038.68</t>
    </r>
    <r>
      <rPr>
        <sz val="11"/>
        <rFont val="宋体"/>
        <charset val="134"/>
      </rPr>
      <t>万元。计划成本</t>
    </r>
    <r>
      <rPr>
        <sz val="11"/>
        <rFont val="Times New Roman"/>
        <charset val="134"/>
      </rPr>
      <t>3105.4</t>
    </r>
    <r>
      <rPr>
        <sz val="11"/>
        <rFont val="宋体"/>
        <charset val="134"/>
      </rPr>
      <t>万元，剔除原供销社片区征收预计的工作经费</t>
    </r>
    <r>
      <rPr>
        <sz val="11"/>
        <rFont val="Times New Roman"/>
        <charset val="134"/>
      </rPr>
      <t>69</t>
    </r>
    <r>
      <rPr>
        <sz val="11"/>
        <rFont val="宋体"/>
        <charset val="134"/>
      </rPr>
      <t>万元的计划成本为</t>
    </r>
    <r>
      <rPr>
        <sz val="11"/>
        <rFont val="Times New Roman"/>
        <charset val="134"/>
      </rPr>
      <t>3036.4</t>
    </r>
    <r>
      <rPr>
        <sz val="11"/>
        <rFont val="宋体"/>
        <charset val="134"/>
      </rPr>
      <t>万元，成本控制率为</t>
    </r>
    <r>
      <rPr>
        <sz val="11"/>
        <rFont val="Times New Roman"/>
        <charset val="134"/>
      </rPr>
      <t>100.08%</t>
    </r>
    <r>
      <rPr>
        <sz val="11"/>
        <rFont val="宋体"/>
        <charset val="134"/>
      </rPr>
      <t>。经综合评价本项得</t>
    </r>
    <r>
      <rPr>
        <sz val="11"/>
        <rFont val="Times New Roman"/>
        <charset val="134"/>
      </rPr>
      <t>4.92</t>
    </r>
    <r>
      <rPr>
        <sz val="11"/>
        <rFont val="宋体"/>
        <charset val="134"/>
      </rPr>
      <t>分。</t>
    </r>
  </si>
  <si>
    <r>
      <rPr>
        <sz val="11"/>
        <rFont val="宋体"/>
        <charset val="134"/>
      </rPr>
      <t>①铜建委文〔</t>
    </r>
    <r>
      <rPr>
        <sz val="11"/>
        <rFont val="Times New Roman"/>
        <charset val="134"/>
      </rPr>
      <t>2022</t>
    </r>
    <r>
      <rPr>
        <sz val="11"/>
        <rFont val="宋体"/>
        <charset val="134"/>
      </rPr>
      <t>〕</t>
    </r>
    <r>
      <rPr>
        <sz val="11"/>
        <rFont val="Times New Roman"/>
        <charset val="134"/>
      </rPr>
      <t>51</t>
    </r>
    <r>
      <rPr>
        <sz val="11"/>
        <rFont val="宋体"/>
        <charset val="134"/>
      </rPr>
      <t>号；</t>
    </r>
    <r>
      <rPr>
        <sz val="11"/>
        <rFont val="Times New Roman"/>
        <charset val="134"/>
      </rPr>
      <t xml:space="preserve">
</t>
    </r>
    <r>
      <rPr>
        <sz val="11"/>
        <rFont val="宋体"/>
        <charset val="134"/>
      </rPr>
      <t>②龙源建造〔</t>
    </r>
    <r>
      <rPr>
        <sz val="11"/>
        <rFont val="Times New Roman"/>
        <charset val="134"/>
      </rPr>
      <t>2023</t>
    </r>
    <r>
      <rPr>
        <sz val="11"/>
        <rFont val="宋体"/>
        <charset val="134"/>
      </rPr>
      <t>〕</t>
    </r>
    <r>
      <rPr>
        <sz val="11"/>
        <rFont val="Times New Roman"/>
        <charset val="134"/>
      </rPr>
      <t>124</t>
    </r>
    <r>
      <rPr>
        <sz val="11"/>
        <rFont val="宋体"/>
        <charset val="134"/>
      </rPr>
      <t>号；</t>
    </r>
    <r>
      <rPr>
        <sz val="11"/>
        <rFont val="Times New Roman"/>
        <charset val="134"/>
      </rPr>
      <t xml:space="preserve">
</t>
    </r>
    <r>
      <rPr>
        <sz val="11"/>
        <rFont val="宋体"/>
        <charset val="134"/>
      </rPr>
      <t>③资金测算表；</t>
    </r>
    <r>
      <rPr>
        <sz val="11"/>
        <rFont val="Times New Roman"/>
        <charset val="134"/>
      </rPr>
      <t xml:space="preserve">
</t>
    </r>
    <r>
      <rPr>
        <sz val="11"/>
        <rFont val="Microsoft YaHei"/>
        <charset val="134"/>
      </rPr>
      <t>④</t>
    </r>
    <r>
      <rPr>
        <sz val="11"/>
        <rFont val="宋体"/>
        <charset val="134"/>
      </rPr>
      <t>支付凭证。</t>
    </r>
  </si>
  <si>
    <r>
      <rPr>
        <sz val="11"/>
        <rFont val="宋体"/>
        <charset val="134"/>
      </rPr>
      <t>效果</t>
    </r>
    <r>
      <rPr>
        <sz val="11"/>
        <rFont val="Times New Roman"/>
        <charset val="134"/>
      </rPr>
      <t xml:space="preserve">
</t>
    </r>
    <r>
      <rPr>
        <sz val="11"/>
        <rFont val="宋体"/>
        <charset val="134"/>
      </rPr>
      <t>（</t>
    </r>
    <r>
      <rPr>
        <sz val="11"/>
        <rFont val="Times New Roman"/>
        <charset val="134"/>
      </rPr>
      <t>30</t>
    </r>
    <r>
      <rPr>
        <sz val="11"/>
        <rFont val="宋体"/>
        <charset val="134"/>
      </rPr>
      <t>分）</t>
    </r>
  </si>
  <si>
    <r>
      <rPr>
        <sz val="11"/>
        <rFont val="宋体"/>
        <charset val="134"/>
      </rPr>
      <t>社会效益</t>
    </r>
    <r>
      <rPr>
        <sz val="11"/>
        <rFont val="Times New Roman"/>
        <charset val="134"/>
      </rPr>
      <t xml:space="preserve">
</t>
    </r>
    <r>
      <rPr>
        <sz val="11"/>
        <rFont val="宋体"/>
        <charset val="134"/>
      </rPr>
      <t>（</t>
    </r>
    <r>
      <rPr>
        <sz val="11"/>
        <rFont val="Times New Roman"/>
        <charset val="134"/>
      </rPr>
      <t>10</t>
    </r>
    <r>
      <rPr>
        <sz val="11"/>
        <rFont val="宋体"/>
        <charset val="134"/>
      </rPr>
      <t>分）</t>
    </r>
  </si>
  <si>
    <r>
      <rPr>
        <sz val="11"/>
        <rFont val="宋体"/>
        <charset val="134"/>
      </rPr>
      <t>社会效益</t>
    </r>
  </si>
  <si>
    <r>
      <rPr>
        <sz val="11"/>
        <rFont val="宋体"/>
        <charset val="134"/>
      </rPr>
      <t>考察项目完成后对项目所在片区的景观与面貌、治安、交通改善的程度，用以反映和考核项目社会效益。单一改善率</t>
    </r>
    <r>
      <rPr>
        <sz val="11"/>
        <rFont val="Times New Roman"/>
        <charset val="134"/>
      </rPr>
      <t>=</t>
    </r>
    <r>
      <rPr>
        <sz val="11"/>
        <rFont val="宋体"/>
        <charset val="134"/>
      </rPr>
      <t>表示有改善的样本数</t>
    </r>
    <r>
      <rPr>
        <sz val="11"/>
        <rFont val="Times New Roman"/>
        <charset val="134"/>
      </rPr>
      <t>/</t>
    </r>
    <r>
      <rPr>
        <sz val="11"/>
        <rFont val="宋体"/>
        <charset val="134"/>
      </rPr>
      <t>总样本数</t>
    </r>
    <r>
      <rPr>
        <sz val="11"/>
        <rFont val="Times New Roman"/>
        <charset val="134"/>
      </rPr>
      <t>*100%</t>
    </r>
    <r>
      <rPr>
        <sz val="11"/>
        <rFont val="宋体"/>
        <charset val="134"/>
      </rPr>
      <t>。改善率</t>
    </r>
    <r>
      <rPr>
        <sz val="11"/>
        <rFont val="Times New Roman"/>
        <charset val="134"/>
      </rPr>
      <t>=∑</t>
    </r>
    <r>
      <rPr>
        <sz val="11"/>
        <rFont val="宋体"/>
        <charset val="134"/>
      </rPr>
      <t>单一改善率</t>
    </r>
    <r>
      <rPr>
        <sz val="11"/>
        <rFont val="Times New Roman"/>
        <charset val="134"/>
      </rPr>
      <t>*</t>
    </r>
    <r>
      <rPr>
        <sz val="11"/>
        <rFont val="宋体"/>
        <charset val="134"/>
      </rPr>
      <t>权重比例。</t>
    </r>
  </si>
  <si>
    <r>
      <rPr>
        <sz val="11"/>
        <rFont val="宋体"/>
        <charset val="134"/>
      </rPr>
      <t>①改善率</t>
    </r>
    <r>
      <rPr>
        <sz val="11"/>
        <rFont val="Times New Roman"/>
        <charset val="134"/>
      </rPr>
      <t>≥90%</t>
    </r>
    <r>
      <rPr>
        <sz val="11"/>
        <rFont val="宋体"/>
        <charset val="134"/>
      </rPr>
      <t>，得</t>
    </r>
    <r>
      <rPr>
        <sz val="11"/>
        <rFont val="Times New Roman"/>
        <charset val="134"/>
      </rPr>
      <t>10</t>
    </r>
    <r>
      <rPr>
        <sz val="11"/>
        <rFont val="宋体"/>
        <charset val="134"/>
      </rPr>
      <t>分。</t>
    </r>
    <r>
      <rPr>
        <sz val="11"/>
        <rFont val="Times New Roman"/>
        <charset val="134"/>
      </rPr>
      <t xml:space="preserve">
</t>
    </r>
    <r>
      <rPr>
        <sz val="11"/>
        <rFont val="宋体"/>
        <charset val="134"/>
      </rPr>
      <t>②改善率</t>
    </r>
    <r>
      <rPr>
        <sz val="11"/>
        <rFont val="Times New Roman"/>
        <charset val="134"/>
      </rPr>
      <t>&lt;90%</t>
    </r>
    <r>
      <rPr>
        <sz val="11"/>
        <rFont val="宋体"/>
        <charset val="134"/>
      </rPr>
      <t>，且</t>
    </r>
    <r>
      <rPr>
        <sz val="11"/>
        <rFont val="Times New Roman"/>
        <charset val="134"/>
      </rPr>
      <t>≥80%</t>
    </r>
    <r>
      <rPr>
        <sz val="11"/>
        <rFont val="宋体"/>
        <charset val="134"/>
      </rPr>
      <t>，得分</t>
    </r>
    <r>
      <rPr>
        <sz val="11"/>
        <rFont val="Times New Roman"/>
        <charset val="134"/>
      </rPr>
      <t>=(</t>
    </r>
    <r>
      <rPr>
        <sz val="11"/>
        <rFont val="宋体"/>
        <charset val="134"/>
      </rPr>
      <t>改善率</t>
    </r>
    <r>
      <rPr>
        <sz val="11"/>
        <rFont val="Times New Roman"/>
        <charset val="134"/>
      </rPr>
      <t>-80%)/</t>
    </r>
    <r>
      <rPr>
        <sz val="11"/>
        <rFont val="宋体"/>
        <charset val="134"/>
      </rPr>
      <t>（</t>
    </r>
    <r>
      <rPr>
        <sz val="11"/>
        <rFont val="Times New Roman"/>
        <charset val="134"/>
      </rPr>
      <t>90%-80%</t>
    </r>
    <r>
      <rPr>
        <sz val="11"/>
        <rFont val="宋体"/>
        <charset val="134"/>
      </rPr>
      <t>）</t>
    </r>
    <r>
      <rPr>
        <sz val="11"/>
        <rFont val="Times New Roman"/>
        <charset val="134"/>
      </rPr>
      <t>*10</t>
    </r>
    <r>
      <rPr>
        <sz val="11"/>
        <rFont val="宋体"/>
        <charset val="134"/>
      </rPr>
      <t>。</t>
    </r>
    <r>
      <rPr>
        <sz val="11"/>
        <rFont val="Times New Roman"/>
        <charset val="134"/>
      </rPr>
      <t xml:space="preserve">
</t>
    </r>
    <r>
      <rPr>
        <sz val="11"/>
        <rFont val="宋体"/>
        <charset val="134"/>
      </rPr>
      <t>③改善率</t>
    </r>
    <r>
      <rPr>
        <sz val="11"/>
        <rFont val="Times New Roman"/>
        <charset val="134"/>
      </rPr>
      <t>&lt;80%</t>
    </r>
    <r>
      <rPr>
        <sz val="11"/>
        <rFont val="宋体"/>
        <charset val="134"/>
      </rPr>
      <t>，不得分。</t>
    </r>
  </si>
  <si>
    <r>
      <rPr>
        <sz val="11"/>
        <rFont val="宋体"/>
        <charset val="134"/>
      </rPr>
      <t>本次问卷调查</t>
    </r>
    <r>
      <rPr>
        <sz val="11"/>
        <rFont val="Times New Roman"/>
        <charset val="134"/>
      </rPr>
      <t>37</t>
    </r>
    <r>
      <rPr>
        <sz val="11"/>
        <rFont val="宋体"/>
        <charset val="134"/>
      </rPr>
      <t>份，均反映实施棚户区改造对房屋外观、房屋周边环境绿化、安全配套施舍、交通出行情况有改善，改善率为</t>
    </r>
    <r>
      <rPr>
        <sz val="11"/>
        <rFont val="Times New Roman"/>
        <charset val="134"/>
      </rPr>
      <t>100%</t>
    </r>
    <r>
      <rPr>
        <sz val="11"/>
        <rFont val="宋体"/>
        <charset val="134"/>
      </rPr>
      <t>。经综合评价得</t>
    </r>
    <r>
      <rPr>
        <sz val="11"/>
        <rFont val="Times New Roman"/>
        <charset val="134"/>
      </rPr>
      <t>10</t>
    </r>
    <r>
      <rPr>
        <sz val="11"/>
        <rFont val="宋体"/>
        <charset val="134"/>
      </rPr>
      <t>分。</t>
    </r>
  </si>
  <si>
    <r>
      <rPr>
        <sz val="11"/>
        <rFont val="宋体"/>
        <charset val="134"/>
      </rPr>
      <t>问卷问题</t>
    </r>
    <r>
      <rPr>
        <sz val="11"/>
        <rFont val="Times New Roman"/>
        <charset val="134"/>
      </rPr>
      <t>6</t>
    </r>
    <r>
      <rPr>
        <sz val="11"/>
        <rFont val="宋体"/>
        <charset val="134"/>
      </rPr>
      <t>、</t>
    </r>
    <r>
      <rPr>
        <sz val="11"/>
        <rFont val="Times New Roman"/>
        <charset val="134"/>
      </rPr>
      <t>7</t>
    </r>
    <r>
      <rPr>
        <sz val="11"/>
        <rFont val="宋体"/>
        <charset val="134"/>
      </rPr>
      <t>、</t>
    </r>
    <r>
      <rPr>
        <sz val="11"/>
        <rFont val="Times New Roman"/>
        <charset val="134"/>
      </rPr>
      <t>8</t>
    </r>
    <r>
      <rPr>
        <sz val="11"/>
        <rFont val="宋体"/>
        <charset val="134"/>
      </rPr>
      <t>、</t>
    </r>
    <r>
      <rPr>
        <sz val="11"/>
        <rFont val="Times New Roman"/>
        <charset val="134"/>
      </rPr>
      <t>9</t>
    </r>
  </si>
  <si>
    <r>
      <rPr>
        <sz val="11"/>
        <rFont val="宋体"/>
        <charset val="134"/>
      </rPr>
      <t>生态效益</t>
    </r>
    <r>
      <rPr>
        <sz val="11"/>
        <rFont val="Times New Roman"/>
        <charset val="134"/>
      </rPr>
      <t xml:space="preserve">
</t>
    </r>
    <r>
      <rPr>
        <sz val="11"/>
        <rFont val="宋体"/>
        <charset val="134"/>
      </rPr>
      <t>（</t>
    </r>
    <r>
      <rPr>
        <sz val="11"/>
        <rFont val="Times New Roman"/>
        <charset val="134"/>
      </rPr>
      <t>5</t>
    </r>
    <r>
      <rPr>
        <sz val="11"/>
        <rFont val="宋体"/>
        <charset val="134"/>
      </rPr>
      <t>分）</t>
    </r>
  </si>
  <si>
    <r>
      <rPr>
        <sz val="11"/>
        <rFont val="宋体"/>
        <charset val="134"/>
      </rPr>
      <t>施工影响</t>
    </r>
  </si>
  <si>
    <r>
      <rPr>
        <sz val="11"/>
        <rFont val="宋体"/>
        <charset val="134"/>
      </rPr>
      <t>考察项目施工期间是否影响当地居民的生产生活，临时用地撤场后是否按要求恢复原状。用以反映和考核项目施工期间对当地居民的生产生活的影响。单一施工影响率</t>
    </r>
    <r>
      <rPr>
        <sz val="11"/>
        <rFont val="Times New Roman"/>
        <charset val="134"/>
      </rPr>
      <t>=“</t>
    </r>
    <r>
      <rPr>
        <sz val="11"/>
        <rFont val="宋体"/>
        <charset val="134"/>
      </rPr>
      <t>不满意</t>
    </r>
    <r>
      <rPr>
        <sz val="11"/>
        <rFont val="Times New Roman"/>
        <charset val="134"/>
      </rPr>
      <t>”</t>
    </r>
    <r>
      <rPr>
        <sz val="11"/>
        <rFont val="宋体"/>
        <charset val="134"/>
      </rPr>
      <t>样本数</t>
    </r>
    <r>
      <rPr>
        <sz val="11"/>
        <rFont val="Times New Roman"/>
        <charset val="134"/>
      </rPr>
      <t>/</t>
    </r>
    <r>
      <rPr>
        <sz val="11"/>
        <rFont val="宋体"/>
        <charset val="134"/>
      </rPr>
      <t>总样本数</t>
    </r>
    <r>
      <rPr>
        <sz val="11"/>
        <rFont val="Times New Roman"/>
        <charset val="134"/>
      </rPr>
      <t>*100%</t>
    </r>
    <r>
      <rPr>
        <sz val="11"/>
        <rFont val="宋体"/>
        <charset val="134"/>
      </rPr>
      <t>。施工影响率</t>
    </r>
    <r>
      <rPr>
        <sz val="11"/>
        <rFont val="Times New Roman"/>
        <charset val="134"/>
      </rPr>
      <t>=∑</t>
    </r>
    <r>
      <rPr>
        <sz val="11"/>
        <rFont val="宋体"/>
        <charset val="134"/>
      </rPr>
      <t>单一施工影响率</t>
    </r>
    <r>
      <rPr>
        <sz val="11"/>
        <rFont val="Times New Roman"/>
        <charset val="134"/>
      </rPr>
      <t>*</t>
    </r>
    <r>
      <rPr>
        <sz val="11"/>
        <rFont val="宋体"/>
        <charset val="134"/>
      </rPr>
      <t>权重比例。</t>
    </r>
  </si>
  <si>
    <r>
      <rPr>
        <sz val="11"/>
        <rFont val="宋体"/>
        <charset val="134"/>
      </rPr>
      <t>①施工影响率</t>
    </r>
    <r>
      <rPr>
        <sz val="11"/>
        <rFont val="Times New Roman"/>
        <charset val="134"/>
      </rPr>
      <t>≤10%</t>
    </r>
    <r>
      <rPr>
        <sz val="11"/>
        <rFont val="宋体"/>
        <charset val="134"/>
      </rPr>
      <t>，得</t>
    </r>
    <r>
      <rPr>
        <sz val="11"/>
        <rFont val="Times New Roman"/>
        <charset val="134"/>
      </rPr>
      <t>5</t>
    </r>
    <r>
      <rPr>
        <sz val="11"/>
        <rFont val="宋体"/>
        <charset val="134"/>
      </rPr>
      <t>分。</t>
    </r>
    <r>
      <rPr>
        <sz val="11"/>
        <rFont val="Times New Roman"/>
        <charset val="134"/>
      </rPr>
      <t xml:space="preserve">
</t>
    </r>
    <r>
      <rPr>
        <sz val="11"/>
        <rFont val="宋体"/>
        <charset val="134"/>
      </rPr>
      <t>②施工影响率</t>
    </r>
    <r>
      <rPr>
        <sz val="11"/>
        <rFont val="Times New Roman"/>
        <charset val="134"/>
      </rPr>
      <t>&lt;15%</t>
    </r>
    <r>
      <rPr>
        <sz val="11"/>
        <rFont val="宋体"/>
        <charset val="134"/>
      </rPr>
      <t>，且大于</t>
    </r>
    <r>
      <rPr>
        <sz val="11"/>
        <rFont val="Times New Roman"/>
        <charset val="134"/>
      </rPr>
      <t>10%</t>
    </r>
    <r>
      <rPr>
        <sz val="11"/>
        <rFont val="宋体"/>
        <charset val="134"/>
      </rPr>
      <t>，得分</t>
    </r>
    <r>
      <rPr>
        <sz val="11"/>
        <rFont val="Times New Roman"/>
        <charset val="134"/>
      </rPr>
      <t>=(15%-</t>
    </r>
    <r>
      <rPr>
        <sz val="11"/>
        <rFont val="宋体"/>
        <charset val="134"/>
      </rPr>
      <t>施工影响率</t>
    </r>
    <r>
      <rPr>
        <sz val="11"/>
        <rFont val="Times New Roman"/>
        <charset val="134"/>
      </rPr>
      <t>)/</t>
    </r>
    <r>
      <rPr>
        <sz val="11"/>
        <rFont val="宋体"/>
        <charset val="134"/>
      </rPr>
      <t>（</t>
    </r>
    <r>
      <rPr>
        <sz val="11"/>
        <rFont val="Times New Roman"/>
        <charset val="134"/>
      </rPr>
      <t>15%-10%</t>
    </r>
    <r>
      <rPr>
        <sz val="11"/>
        <rFont val="宋体"/>
        <charset val="134"/>
      </rPr>
      <t>）</t>
    </r>
    <r>
      <rPr>
        <sz val="11"/>
        <rFont val="Times New Roman"/>
        <charset val="134"/>
      </rPr>
      <t>*5</t>
    </r>
    <r>
      <rPr>
        <sz val="11"/>
        <rFont val="宋体"/>
        <charset val="134"/>
      </rPr>
      <t>。</t>
    </r>
    <r>
      <rPr>
        <sz val="11"/>
        <rFont val="Times New Roman"/>
        <charset val="134"/>
      </rPr>
      <t xml:space="preserve">
</t>
    </r>
    <r>
      <rPr>
        <sz val="11"/>
        <rFont val="宋体"/>
        <charset val="134"/>
      </rPr>
      <t>③施工影响率</t>
    </r>
    <r>
      <rPr>
        <sz val="11"/>
        <rFont val="Times New Roman"/>
        <charset val="134"/>
      </rPr>
      <t>≥15%</t>
    </r>
    <r>
      <rPr>
        <sz val="11"/>
        <rFont val="宋体"/>
        <charset val="134"/>
      </rPr>
      <t>，不得分。</t>
    </r>
  </si>
  <si>
    <r>
      <rPr>
        <sz val="11"/>
        <rFont val="宋体"/>
        <charset val="134"/>
      </rPr>
      <t>本次问卷调查</t>
    </r>
    <r>
      <rPr>
        <sz val="11"/>
        <rFont val="Times New Roman"/>
        <charset val="134"/>
      </rPr>
      <t>37</t>
    </r>
    <r>
      <rPr>
        <sz val="11"/>
        <rFont val="宋体"/>
        <charset val="134"/>
      </rPr>
      <t>份，其中大北街原供销社片区</t>
    </r>
    <r>
      <rPr>
        <sz val="11"/>
        <rFont val="Times New Roman"/>
        <charset val="134"/>
      </rPr>
      <t>10</t>
    </r>
    <r>
      <rPr>
        <sz val="11"/>
        <rFont val="宋体"/>
        <charset val="134"/>
      </rPr>
      <t>份和原卫生进修校片区</t>
    </r>
    <r>
      <rPr>
        <sz val="11"/>
        <rFont val="Times New Roman"/>
        <charset val="134"/>
      </rPr>
      <t>15</t>
    </r>
    <r>
      <rPr>
        <sz val="11"/>
        <rFont val="宋体"/>
        <charset val="134"/>
      </rPr>
      <t>份是通过房屋征收补偿方式不存在施工影响问题；通过修缮加固方式改造的民主路和藕塘湾片区问卷共</t>
    </r>
    <r>
      <rPr>
        <sz val="11"/>
        <rFont val="Times New Roman"/>
        <charset val="134"/>
      </rPr>
      <t>12</t>
    </r>
    <r>
      <rPr>
        <sz val="11"/>
        <rFont val="宋体"/>
        <charset val="134"/>
      </rPr>
      <t>份，对棚改期间对生活出行的影响程度有较大影响的1份，有一些影响1份，对生活、出行影响率为15%；反映施工用地恢复情况差的0份，一般的1份，施工用地恢复率为6.67%。施工影响率为10.83%。经综合评价本项得4.17分。</t>
    </r>
  </si>
  <si>
    <r>
      <rPr>
        <sz val="11"/>
        <rFont val="宋体"/>
        <charset val="134"/>
      </rPr>
      <t>问卷问题</t>
    </r>
    <r>
      <rPr>
        <sz val="11"/>
        <rFont val="Times New Roman"/>
        <charset val="134"/>
      </rPr>
      <t>10</t>
    </r>
    <r>
      <rPr>
        <sz val="11"/>
        <rFont val="宋体"/>
        <charset val="134"/>
      </rPr>
      <t>、</t>
    </r>
    <r>
      <rPr>
        <sz val="11"/>
        <rFont val="Times New Roman"/>
        <charset val="134"/>
      </rPr>
      <t>11</t>
    </r>
  </si>
  <si>
    <r>
      <rPr>
        <sz val="11"/>
        <rFont val="宋体"/>
        <charset val="134"/>
      </rPr>
      <t>可持续影响（</t>
    </r>
    <r>
      <rPr>
        <sz val="11"/>
        <rFont val="Times New Roman"/>
        <charset val="134"/>
      </rPr>
      <t>5</t>
    </r>
    <r>
      <rPr>
        <sz val="11"/>
        <rFont val="宋体"/>
        <charset val="134"/>
      </rPr>
      <t>分）</t>
    </r>
  </si>
  <si>
    <r>
      <rPr>
        <sz val="11"/>
        <rFont val="宋体"/>
        <charset val="134"/>
      </rPr>
      <t>长效机制</t>
    </r>
  </si>
  <si>
    <r>
      <rPr>
        <sz val="11"/>
        <rFont val="宋体"/>
        <charset val="134"/>
      </rPr>
      <t>考察项目是否建立长效机制，项目实施结果是否持续发挥作用，以反映和考核项目的可持续影响情况。</t>
    </r>
  </si>
  <si>
    <r>
      <rPr>
        <sz val="11"/>
        <rFont val="宋体"/>
        <charset val="134"/>
      </rPr>
      <t>①建立长效机制的，得</t>
    </r>
    <r>
      <rPr>
        <sz val="11"/>
        <rFont val="Times New Roman"/>
        <charset val="134"/>
      </rPr>
      <t>2.5</t>
    </r>
    <r>
      <rPr>
        <sz val="11"/>
        <rFont val="宋体"/>
        <charset val="134"/>
      </rPr>
      <t>分，否不得分。</t>
    </r>
    <r>
      <rPr>
        <sz val="11"/>
        <rFont val="Times New Roman"/>
        <charset val="134"/>
      </rPr>
      <t xml:space="preserve">
</t>
    </r>
    <r>
      <rPr>
        <sz val="11"/>
        <rFont val="宋体"/>
        <charset val="134"/>
      </rPr>
      <t>②项目实施结果持续发挥作用的，得</t>
    </r>
    <r>
      <rPr>
        <sz val="11"/>
        <rFont val="Times New Roman"/>
        <charset val="134"/>
      </rPr>
      <t>2.5</t>
    </r>
    <r>
      <rPr>
        <sz val="11"/>
        <rFont val="宋体"/>
        <charset val="134"/>
      </rPr>
      <t>分，否不得分。</t>
    </r>
  </si>
  <si>
    <r>
      <rPr>
        <sz val="11"/>
        <rFont val="宋体"/>
        <charset val="134"/>
      </rPr>
      <t>区住建委在《工程建设项目管理办法》中制定了工程项目修缮维修制度，对质保期内和超出质保期的项目的修缮维修做了相关规定，得</t>
    </r>
    <r>
      <rPr>
        <sz val="11"/>
        <rFont val="Times New Roman"/>
        <charset val="134"/>
      </rPr>
      <t>2.5</t>
    </r>
    <r>
      <rPr>
        <sz val="11"/>
        <rFont val="宋体"/>
        <charset val="134"/>
      </rPr>
      <t>分。棚户区改造项目完成后持续发挥作用，得</t>
    </r>
    <r>
      <rPr>
        <sz val="11"/>
        <rFont val="Times New Roman"/>
        <charset val="134"/>
      </rPr>
      <t>2.5</t>
    </r>
    <r>
      <rPr>
        <sz val="11"/>
        <rFont val="宋体"/>
        <charset val="134"/>
      </rPr>
      <t>分。经综合评价得</t>
    </r>
    <r>
      <rPr>
        <sz val="11"/>
        <rFont val="Times New Roman"/>
        <charset val="134"/>
      </rPr>
      <t>5</t>
    </r>
    <r>
      <rPr>
        <sz val="11"/>
        <rFont val="宋体"/>
        <charset val="134"/>
      </rPr>
      <t>分。</t>
    </r>
  </si>
  <si>
    <t>《工程建设项目管理办法》</t>
  </si>
  <si>
    <r>
      <rPr>
        <sz val="11"/>
        <rFont val="宋体"/>
        <charset val="134"/>
      </rPr>
      <t>满意度</t>
    </r>
    <r>
      <rPr>
        <sz val="11"/>
        <rFont val="Times New Roman"/>
        <charset val="134"/>
      </rPr>
      <t xml:space="preserve">
</t>
    </r>
    <r>
      <rPr>
        <sz val="11"/>
        <rFont val="宋体"/>
        <charset val="134"/>
      </rPr>
      <t>（</t>
    </r>
    <r>
      <rPr>
        <sz val="11"/>
        <rFont val="Times New Roman"/>
        <charset val="134"/>
      </rPr>
      <t>10</t>
    </r>
    <r>
      <rPr>
        <sz val="11"/>
        <rFont val="宋体"/>
        <charset val="134"/>
      </rPr>
      <t>分）</t>
    </r>
  </si>
  <si>
    <r>
      <rPr>
        <sz val="11"/>
        <rFont val="宋体"/>
        <charset val="134"/>
      </rPr>
      <t>受益对象满意度</t>
    </r>
  </si>
  <si>
    <r>
      <rPr>
        <sz val="11"/>
        <rFont val="宋体"/>
        <charset val="134"/>
      </rPr>
      <t>考察项目受益对象对项目的满意情况，用以反映受益度对象对棚户区改造项目的满意度。满意度</t>
    </r>
    <r>
      <rPr>
        <sz val="11"/>
        <rFont val="Times New Roman"/>
        <charset val="134"/>
      </rPr>
      <t>=</t>
    </r>
    <r>
      <rPr>
        <sz val="11"/>
        <rFont val="宋体"/>
        <charset val="134"/>
      </rPr>
      <t>（</t>
    </r>
    <r>
      <rPr>
        <sz val="11"/>
        <rFont val="Times New Roman"/>
        <charset val="134"/>
      </rPr>
      <t>“</t>
    </r>
    <r>
      <rPr>
        <sz val="11"/>
        <rFont val="宋体"/>
        <charset val="134"/>
      </rPr>
      <t>满意</t>
    </r>
    <r>
      <rPr>
        <sz val="11"/>
        <rFont val="Times New Roman"/>
        <charset val="134"/>
      </rPr>
      <t>”</t>
    </r>
    <r>
      <rPr>
        <sz val="11"/>
        <rFont val="宋体"/>
        <charset val="134"/>
      </rPr>
      <t>样本数</t>
    </r>
    <r>
      <rPr>
        <sz val="11"/>
        <rFont val="Times New Roman"/>
        <charset val="134"/>
      </rPr>
      <t>+“</t>
    </r>
    <r>
      <rPr>
        <sz val="11"/>
        <rFont val="宋体"/>
        <charset val="134"/>
      </rPr>
      <t>比较满意</t>
    </r>
    <r>
      <rPr>
        <sz val="11"/>
        <rFont val="Times New Roman"/>
        <charset val="134"/>
      </rPr>
      <t>”</t>
    </r>
    <r>
      <rPr>
        <sz val="11"/>
        <rFont val="宋体"/>
        <charset val="134"/>
      </rPr>
      <t>样本数</t>
    </r>
    <r>
      <rPr>
        <sz val="11"/>
        <rFont val="Times New Roman"/>
        <charset val="134"/>
      </rPr>
      <t>*0.8+“</t>
    </r>
    <r>
      <rPr>
        <sz val="11"/>
        <rFont val="宋体"/>
        <charset val="134"/>
      </rPr>
      <t>一般</t>
    </r>
    <r>
      <rPr>
        <sz val="11"/>
        <rFont val="Times New Roman"/>
        <charset val="134"/>
      </rPr>
      <t>”</t>
    </r>
    <r>
      <rPr>
        <sz val="11"/>
        <rFont val="宋体"/>
        <charset val="134"/>
      </rPr>
      <t>样本数</t>
    </r>
    <r>
      <rPr>
        <sz val="11"/>
        <rFont val="Times New Roman"/>
        <charset val="134"/>
      </rPr>
      <t>*0.6</t>
    </r>
    <r>
      <rPr>
        <sz val="11"/>
        <rFont val="宋体"/>
        <charset val="134"/>
      </rPr>
      <t>）</t>
    </r>
    <r>
      <rPr>
        <sz val="11"/>
        <rFont val="Times New Roman"/>
        <charset val="134"/>
      </rPr>
      <t>/</t>
    </r>
    <r>
      <rPr>
        <sz val="11"/>
        <rFont val="宋体"/>
        <charset val="134"/>
      </rPr>
      <t>总样本数</t>
    </r>
    <r>
      <rPr>
        <sz val="11"/>
        <rFont val="Times New Roman"/>
        <charset val="134"/>
      </rPr>
      <t>*100%</t>
    </r>
    <r>
      <rPr>
        <sz val="11"/>
        <rFont val="宋体"/>
        <charset val="134"/>
      </rPr>
      <t>。</t>
    </r>
  </si>
  <si>
    <r>
      <rPr>
        <sz val="11"/>
        <rFont val="宋体"/>
        <charset val="134"/>
      </rPr>
      <t>①满意度</t>
    </r>
    <r>
      <rPr>
        <sz val="11"/>
        <rFont val="Times New Roman"/>
        <charset val="134"/>
      </rPr>
      <t>≥90%</t>
    </r>
    <r>
      <rPr>
        <sz val="11"/>
        <rFont val="宋体"/>
        <charset val="134"/>
      </rPr>
      <t>，得</t>
    </r>
    <r>
      <rPr>
        <sz val="11"/>
        <rFont val="Times New Roman"/>
        <charset val="134"/>
      </rPr>
      <t>10</t>
    </r>
    <r>
      <rPr>
        <sz val="11"/>
        <rFont val="宋体"/>
        <charset val="134"/>
      </rPr>
      <t>分。</t>
    </r>
    <r>
      <rPr>
        <sz val="11"/>
        <rFont val="Times New Roman"/>
        <charset val="134"/>
      </rPr>
      <t xml:space="preserve">
</t>
    </r>
    <r>
      <rPr>
        <sz val="11"/>
        <rFont val="宋体"/>
        <charset val="134"/>
      </rPr>
      <t>②满意度</t>
    </r>
    <r>
      <rPr>
        <sz val="11"/>
        <rFont val="Times New Roman"/>
        <charset val="134"/>
      </rPr>
      <t>&lt;90%</t>
    </r>
    <r>
      <rPr>
        <sz val="11"/>
        <rFont val="宋体"/>
        <charset val="134"/>
      </rPr>
      <t>，且</t>
    </r>
    <r>
      <rPr>
        <sz val="11"/>
        <rFont val="Times New Roman"/>
        <charset val="134"/>
      </rPr>
      <t>≥80%</t>
    </r>
    <r>
      <rPr>
        <sz val="11"/>
        <rFont val="宋体"/>
        <charset val="134"/>
      </rPr>
      <t>，得分</t>
    </r>
    <r>
      <rPr>
        <sz val="11"/>
        <rFont val="Times New Roman"/>
        <charset val="134"/>
      </rPr>
      <t>=</t>
    </r>
    <r>
      <rPr>
        <sz val="11"/>
        <rFont val="宋体"/>
        <charset val="134"/>
      </rPr>
      <t>（满意度</t>
    </r>
    <r>
      <rPr>
        <sz val="11"/>
        <rFont val="Times New Roman"/>
        <charset val="134"/>
      </rPr>
      <t>-80%</t>
    </r>
    <r>
      <rPr>
        <sz val="11"/>
        <rFont val="宋体"/>
        <charset val="134"/>
      </rPr>
      <t>）</t>
    </r>
    <r>
      <rPr>
        <sz val="11"/>
        <rFont val="Times New Roman"/>
        <charset val="134"/>
      </rPr>
      <t>/(90%-80%)*10</t>
    </r>
    <r>
      <rPr>
        <sz val="11"/>
        <rFont val="宋体"/>
        <charset val="134"/>
      </rPr>
      <t>。</t>
    </r>
    <r>
      <rPr>
        <sz val="11"/>
        <rFont val="Times New Roman"/>
        <charset val="134"/>
      </rPr>
      <t xml:space="preserve">
</t>
    </r>
    <r>
      <rPr>
        <sz val="11"/>
        <rFont val="宋体"/>
        <charset val="134"/>
      </rPr>
      <t>③满意度低于</t>
    </r>
    <r>
      <rPr>
        <sz val="11"/>
        <rFont val="Times New Roman"/>
        <charset val="134"/>
      </rPr>
      <t>80%</t>
    </r>
    <r>
      <rPr>
        <sz val="11"/>
        <rFont val="宋体"/>
        <charset val="134"/>
      </rPr>
      <t>，得</t>
    </r>
    <r>
      <rPr>
        <sz val="11"/>
        <rFont val="Times New Roman"/>
        <charset val="134"/>
      </rPr>
      <t>0</t>
    </r>
    <r>
      <rPr>
        <sz val="11"/>
        <rFont val="宋体"/>
        <charset val="134"/>
      </rPr>
      <t>分。</t>
    </r>
  </si>
  <si>
    <r>
      <rPr>
        <sz val="11"/>
        <rFont val="宋体"/>
        <charset val="134"/>
      </rPr>
      <t>本次问卷调查</t>
    </r>
    <r>
      <rPr>
        <sz val="11"/>
        <rFont val="Times New Roman"/>
        <charset val="134"/>
      </rPr>
      <t>37</t>
    </r>
    <r>
      <rPr>
        <sz val="11"/>
        <rFont val="宋体"/>
        <charset val="134"/>
      </rPr>
      <t>份，对棚户区改造项目实施和效果有</t>
    </r>
    <r>
      <rPr>
        <sz val="11"/>
        <rFont val="Times New Roman"/>
        <charset val="134"/>
      </rPr>
      <t>23</t>
    </r>
    <r>
      <rPr>
        <sz val="11"/>
        <rFont val="宋体"/>
        <charset val="134"/>
      </rPr>
      <t>份表示满意、</t>
    </r>
    <r>
      <rPr>
        <sz val="11"/>
        <rFont val="Times New Roman"/>
        <charset val="134"/>
      </rPr>
      <t>5</t>
    </r>
    <r>
      <rPr>
        <sz val="11"/>
        <rFont val="宋体"/>
        <charset val="134"/>
      </rPr>
      <t>份表示比较满意、</t>
    </r>
    <r>
      <rPr>
        <sz val="11"/>
        <rFont val="Times New Roman"/>
        <charset val="134"/>
      </rPr>
      <t>9</t>
    </r>
    <r>
      <rPr>
        <sz val="11"/>
        <rFont val="宋体"/>
        <charset val="134"/>
      </rPr>
      <t>份表示一般，满意度</t>
    </r>
    <r>
      <rPr>
        <sz val="11"/>
        <rFont val="Times New Roman"/>
        <charset val="134"/>
      </rPr>
      <t>=</t>
    </r>
    <r>
      <rPr>
        <sz val="11"/>
        <rFont val="宋体"/>
        <charset val="134"/>
      </rPr>
      <t>（</t>
    </r>
    <r>
      <rPr>
        <sz val="11"/>
        <rFont val="Times New Roman"/>
        <charset val="134"/>
      </rPr>
      <t>23+5*0.8+9*0.6</t>
    </r>
    <r>
      <rPr>
        <sz val="11"/>
        <rFont val="宋体"/>
        <charset val="134"/>
      </rPr>
      <t>）</t>
    </r>
    <r>
      <rPr>
        <sz val="11"/>
        <rFont val="Times New Roman"/>
        <charset val="134"/>
      </rPr>
      <t>/37*100%=87.57%</t>
    </r>
    <r>
      <rPr>
        <sz val="11"/>
        <rFont val="宋体"/>
        <charset val="134"/>
      </rPr>
      <t>，经综合评价得</t>
    </r>
    <r>
      <rPr>
        <sz val="11"/>
        <rFont val="Times New Roman"/>
        <charset val="134"/>
      </rPr>
      <t>7.57</t>
    </r>
    <r>
      <rPr>
        <sz val="11"/>
        <rFont val="宋体"/>
        <charset val="134"/>
      </rPr>
      <t>分。</t>
    </r>
  </si>
  <si>
    <r>
      <rPr>
        <sz val="11"/>
        <rFont val="宋体"/>
        <charset val="134"/>
      </rPr>
      <t>问卷问题</t>
    </r>
    <r>
      <rPr>
        <sz val="11"/>
        <rFont val="Times New Roman"/>
        <charset val="134"/>
      </rPr>
      <t>12</t>
    </r>
  </si>
  <si>
    <r>
      <rPr>
        <sz val="11"/>
        <rFont val="宋体"/>
        <charset val="134"/>
      </rPr>
      <t>合计</t>
    </r>
  </si>
  <si>
    <r>
      <rPr>
        <sz val="11"/>
        <rFont val="宋体"/>
        <charset val="134"/>
      </rPr>
      <t>①铜梁区第十八届人民政府第</t>
    </r>
    <r>
      <rPr>
        <sz val="11"/>
        <rFont val="Times New Roman"/>
        <charset val="134"/>
      </rPr>
      <t>9</t>
    </r>
    <r>
      <rPr>
        <sz val="11"/>
        <rFont val="宋体"/>
        <charset val="134"/>
      </rPr>
      <t>次常务会议纪要（摘要）；②铜梁区人民政府领导批示抄告单；③中共重庆市铜梁区第十六届委员会第</t>
    </r>
    <r>
      <rPr>
        <sz val="11"/>
        <rFont val="Times New Roman"/>
        <charset val="134"/>
      </rPr>
      <t>11</t>
    </r>
    <r>
      <rPr>
        <sz val="11"/>
        <rFont val="宋体"/>
        <charset val="134"/>
      </rPr>
      <t>次常委会会议纪要（摘要）；④铜建委文〔</t>
    </r>
    <r>
      <rPr>
        <sz val="11"/>
        <rFont val="Times New Roman"/>
        <charset val="134"/>
      </rPr>
      <t>2022</t>
    </r>
    <r>
      <rPr>
        <sz val="11"/>
        <rFont val="宋体"/>
        <charset val="134"/>
      </rPr>
      <t>〕</t>
    </r>
    <r>
      <rPr>
        <sz val="11"/>
        <rFont val="Times New Roman"/>
        <charset val="134"/>
      </rPr>
      <t>51</t>
    </r>
    <r>
      <rPr>
        <sz val="11"/>
        <rFont val="宋体"/>
        <charset val="134"/>
      </rPr>
      <t>号；⑤铜建委文〔</t>
    </r>
    <r>
      <rPr>
        <sz val="11"/>
        <rFont val="Times New Roman"/>
        <charset val="134"/>
      </rPr>
      <t>2022</t>
    </r>
    <r>
      <rPr>
        <sz val="11"/>
        <rFont val="宋体"/>
        <charset val="134"/>
      </rPr>
      <t>〕</t>
    </r>
    <r>
      <rPr>
        <sz val="11"/>
        <rFont val="Times New Roman"/>
        <charset val="134"/>
      </rPr>
      <t>294</t>
    </r>
    <r>
      <rPr>
        <sz val="11"/>
        <rFont val="宋体"/>
        <charset val="134"/>
      </rPr>
      <t>号；⑥铜建委文〔</t>
    </r>
    <r>
      <rPr>
        <sz val="11"/>
        <rFont val="Times New Roman"/>
        <charset val="134"/>
      </rPr>
      <t>2022</t>
    </r>
    <r>
      <rPr>
        <sz val="11"/>
        <rFont val="宋体"/>
        <charset val="134"/>
      </rPr>
      <t>〕</t>
    </r>
    <r>
      <rPr>
        <sz val="11"/>
        <rFont val="Times New Roman"/>
        <charset val="134"/>
      </rPr>
      <t>245</t>
    </r>
    <r>
      <rPr>
        <sz val="11"/>
        <rFont val="宋体"/>
        <charset val="134"/>
      </rPr>
      <t>号；⑦铜建委文〔</t>
    </r>
    <r>
      <rPr>
        <sz val="11"/>
        <rFont val="Times New Roman"/>
        <charset val="134"/>
      </rPr>
      <t>2022</t>
    </r>
    <r>
      <rPr>
        <sz val="11"/>
        <rFont val="宋体"/>
        <charset val="134"/>
      </rPr>
      <t>〕</t>
    </r>
    <r>
      <rPr>
        <sz val="11"/>
        <rFont val="Times New Roman"/>
        <charset val="134"/>
      </rPr>
      <t>194</t>
    </r>
    <r>
      <rPr>
        <sz val="11"/>
        <rFont val="宋体"/>
        <charset val="134"/>
      </rPr>
      <t>号。</t>
    </r>
  </si>
  <si>
    <t>项目所设定的绩效目标是否依据充分，是否符合客观实际，用以反映和考核项目绩效目标与项目实施的相符情况。</t>
  </si>
  <si>
    <t>投入
（20分）</t>
  </si>
  <si>
    <t>资金到位及时率</t>
  </si>
  <si>
    <r>
      <rPr>
        <sz val="11"/>
        <rFont val="宋体"/>
        <charset val="134"/>
      </rPr>
      <t>①区住建委关于实施</t>
    </r>
    <r>
      <rPr>
        <sz val="11"/>
        <rFont val="Times New Roman"/>
        <charset val="134"/>
      </rPr>
      <t>2022</t>
    </r>
    <r>
      <rPr>
        <sz val="11"/>
        <rFont val="宋体"/>
        <charset val="134"/>
      </rPr>
      <t>年度城市棚户区改造有关问题的请示（铜建委文〔</t>
    </r>
    <r>
      <rPr>
        <sz val="11"/>
        <rFont val="Times New Roman"/>
        <charset val="134"/>
      </rPr>
      <t>2022</t>
    </r>
    <r>
      <rPr>
        <sz val="11"/>
        <rFont val="宋体"/>
        <charset val="134"/>
      </rPr>
      <t>〕</t>
    </r>
    <r>
      <rPr>
        <sz val="11"/>
        <rFont val="Times New Roman"/>
        <charset val="134"/>
      </rPr>
      <t>1</t>
    </r>
    <r>
      <rPr>
        <sz val="11"/>
        <rFont val="宋体"/>
        <charset val="134"/>
      </rPr>
      <t>号）；</t>
    </r>
    <r>
      <rPr>
        <sz val="11"/>
        <rFont val="Times New Roman"/>
        <charset val="134"/>
      </rPr>
      <t xml:space="preserve">
</t>
    </r>
    <r>
      <rPr>
        <sz val="11"/>
        <rFont val="宋体"/>
        <charset val="134"/>
      </rPr>
      <t>②</t>
    </r>
    <r>
      <rPr>
        <sz val="11"/>
        <rFont val="Times New Roman"/>
        <charset val="134"/>
      </rPr>
      <t>2022</t>
    </r>
    <r>
      <rPr>
        <sz val="11"/>
        <rFont val="宋体"/>
        <charset val="134"/>
      </rPr>
      <t>年棚户区改造资金测算表。</t>
    </r>
  </si>
  <si>
    <r>
      <rPr>
        <sz val="11"/>
        <rFont val="宋体"/>
        <charset val="134"/>
      </rPr>
      <t>根据巴川街道提供的资料，项目按规定进行了请示、风险评估等前期审批程序；工程项目按规定进行了招标，并与施工、监理、设计单位签订合同；项目按规定由区建委、设计、施工、监理单位对项目进行了竣工验收，遵守相关法律法规和相关管理规定；项目调整及支出调整手续完备，未发现不符合规定的情况；项目前期资料、项目过程资料和项目验收资料等建设资料齐全，及时归档。项目实施的人员条件、场地设备、信息支撑等落实到位。经综合评价本项得</t>
    </r>
    <r>
      <rPr>
        <sz val="11"/>
        <rFont val="Times New Roman"/>
        <charset val="134"/>
      </rPr>
      <t>8</t>
    </r>
    <r>
      <rPr>
        <sz val="11"/>
        <rFont val="宋体"/>
        <charset val="134"/>
      </rPr>
      <t>分。</t>
    </r>
  </si>
  <si>
    <r>
      <rPr>
        <sz val="11"/>
        <rFont val="宋体"/>
        <charset val="134"/>
      </rPr>
      <t>区住建委在《工程建设项目管理办法》中制定了日常监督制度：有工程项目建设的应组建项目管理机构</t>
    </r>
    <r>
      <rPr>
        <sz val="11"/>
        <color rgb="FFFF0000"/>
        <rFont val="宋体"/>
        <charset val="134"/>
      </rPr>
      <t>并</t>
    </r>
    <r>
      <rPr>
        <sz val="11"/>
        <rFont val="宋体"/>
        <charset val="134"/>
      </rPr>
      <t>选派人员作为建设方现场代表，负责工程项目现场管理工作，协调解决施工中的有关问题；区住建委已提供日常监督佐证资料。经综合评价得</t>
    </r>
    <r>
      <rPr>
        <sz val="11"/>
        <rFont val="Times New Roman"/>
        <charset val="134"/>
      </rPr>
      <t>2</t>
    </r>
    <r>
      <rPr>
        <sz val="11"/>
        <rFont val="宋体"/>
        <charset val="134"/>
      </rPr>
      <t>分。</t>
    </r>
  </si>
  <si>
    <t>管理
（20分）</t>
  </si>
  <si>
    <t>市级任务完成率</t>
  </si>
  <si>
    <t>区级加固计划完成率</t>
  </si>
  <si>
    <t>区级货币安置计划完成率</t>
  </si>
  <si>
    <t>产出
（30分）</t>
  </si>
  <si>
    <t>项目产出
（30分）</t>
  </si>
  <si>
    <t>完成及时率</t>
  </si>
  <si>
    <t>考察项目实际提前完成时间与计划完成时间的比率，用以反映和考核项目产出时效目标的实现程度。
单个完成及时率=实际完成工期/计划工期*100%。</t>
  </si>
  <si>
    <t>①完成及时率≤100%，得分=单个权重比例*10。
②完成及时率≤115%，且&gt;100%，得分=(115%-单个完成及时率)/（115%-100%）*权重比例*10。
③完成及时率&gt;115%，不得分。</t>
  </si>
  <si>
    <r>
      <rPr>
        <sz val="11"/>
        <rFont val="宋体"/>
        <charset val="134"/>
      </rPr>
      <t>藕塘湾片区修缮加固工程，根据工程施工合同及开工报告，项目计划工期90天。项目实际开工日期2022年8月6日，竣工日期2022年12月23日，实际工期140天；施工期间施工单位在8月中旬因高温停工15天，10月疫情严重停工34天，共停工49天，完成及时率为</t>
    </r>
    <r>
      <rPr>
        <sz val="11"/>
        <color rgb="FFFF0000"/>
        <rFont val="宋体"/>
        <charset val="134"/>
      </rPr>
      <t>101.11%</t>
    </r>
    <r>
      <rPr>
        <sz val="11"/>
        <rFont val="宋体"/>
        <charset val="134"/>
      </rPr>
      <t>，得0.30分。原卫生进修校片区，计划2022年10月底完成征收补偿，实际于2022年10月底前完成征收补偿工作，完成及时率为</t>
    </r>
    <r>
      <rPr>
        <sz val="11"/>
        <color rgb="FFFF0000"/>
        <rFont val="宋体"/>
        <charset val="134"/>
      </rPr>
      <t>100%</t>
    </r>
    <r>
      <rPr>
        <sz val="11"/>
        <rFont val="宋体"/>
        <charset val="134"/>
      </rPr>
      <t>，得分2.47分。大北街原供销社片区，计划2022年10月底完成征收补偿，截至本次评价现场结束日仍未完成，得0分。经综合评价本项得2.77分。</t>
    </r>
  </si>
  <si>
    <t>验收合格率</t>
  </si>
  <si>
    <r>
      <rPr>
        <sz val="11"/>
        <rFont val="宋体"/>
        <charset val="134"/>
      </rPr>
      <t>考察项目验收合格产出数量与实际产出数量的比率，用以反映和考核项目产出质量目标的实现程度。质量达标率</t>
    </r>
    <r>
      <rPr>
        <sz val="11"/>
        <rFont val="Times New Roman"/>
        <charset val="134"/>
      </rPr>
      <t>=</t>
    </r>
    <r>
      <rPr>
        <sz val="11"/>
        <rFont val="宋体"/>
        <charset val="134"/>
      </rPr>
      <t>（验收合格数量</t>
    </r>
    <r>
      <rPr>
        <sz val="11"/>
        <rFont val="Times New Roman"/>
        <charset val="134"/>
      </rPr>
      <t>/</t>
    </r>
    <r>
      <rPr>
        <sz val="11"/>
        <rFont val="宋体"/>
        <charset val="134"/>
      </rPr>
      <t>实际完成数量）</t>
    </r>
    <r>
      <rPr>
        <sz val="11"/>
        <rFont val="Times New Roman"/>
        <charset val="134"/>
      </rPr>
      <t>*100%</t>
    </r>
    <r>
      <rPr>
        <sz val="11"/>
        <rFont val="宋体"/>
        <charset val="134"/>
      </rPr>
      <t>。</t>
    </r>
  </si>
  <si>
    <t>成本控制率</t>
  </si>
  <si>
    <r>
      <rPr>
        <sz val="11"/>
        <rFont val="宋体"/>
        <charset val="134"/>
      </rPr>
      <t>原卫生进修校片区征收费用</t>
    </r>
    <r>
      <rPr>
        <sz val="11"/>
        <rFont val="Times New Roman"/>
        <charset val="134"/>
      </rPr>
      <t>747.64</t>
    </r>
    <r>
      <rPr>
        <sz val="11"/>
        <rFont val="宋体"/>
        <charset val="134"/>
      </rPr>
      <t>万元，原供销社片区征收费用</t>
    </r>
    <r>
      <rPr>
        <sz val="11"/>
        <rFont val="Times New Roman"/>
        <charset val="134"/>
      </rPr>
      <t>2,214.4</t>
    </r>
    <r>
      <rPr>
        <sz val="11"/>
        <rFont val="宋体"/>
        <charset val="134"/>
      </rPr>
      <t>万元（未含工作经费），加固工程费用</t>
    </r>
    <r>
      <rPr>
        <sz val="11"/>
        <rFont val="Times New Roman"/>
        <charset val="134"/>
      </rPr>
      <t>76.64</t>
    </r>
    <r>
      <rPr>
        <sz val="11"/>
        <rFont val="宋体"/>
        <charset val="134"/>
      </rPr>
      <t>万元，实际项目成本</t>
    </r>
    <r>
      <rPr>
        <sz val="11"/>
        <color rgb="FFFF0000"/>
        <rFont val="宋体"/>
        <charset val="134"/>
      </rPr>
      <t>合</t>
    </r>
    <r>
      <rPr>
        <sz val="11"/>
        <rFont val="宋体"/>
        <charset val="134"/>
      </rPr>
      <t>计</t>
    </r>
    <r>
      <rPr>
        <sz val="11"/>
        <rFont val="Times New Roman"/>
        <charset val="134"/>
      </rPr>
      <t>3,038.68</t>
    </r>
    <r>
      <rPr>
        <sz val="11"/>
        <rFont val="宋体"/>
        <charset val="134"/>
      </rPr>
      <t>万元。计划成本</t>
    </r>
    <r>
      <rPr>
        <sz val="11"/>
        <rFont val="Times New Roman"/>
        <charset val="134"/>
      </rPr>
      <t>3,105.4</t>
    </r>
    <r>
      <rPr>
        <sz val="11"/>
        <rFont val="宋体"/>
        <charset val="134"/>
      </rPr>
      <t>万元，剔除原供销社片区征收预计的工作经费</t>
    </r>
    <r>
      <rPr>
        <sz val="11"/>
        <rFont val="Times New Roman"/>
        <charset val="134"/>
      </rPr>
      <t>69</t>
    </r>
    <r>
      <rPr>
        <sz val="11"/>
        <rFont val="宋体"/>
        <charset val="134"/>
      </rPr>
      <t>万元的计划成本为</t>
    </r>
    <r>
      <rPr>
        <sz val="11"/>
        <rFont val="Times New Roman"/>
        <charset val="134"/>
      </rPr>
      <t>3,036.4</t>
    </r>
    <r>
      <rPr>
        <sz val="11"/>
        <rFont val="宋体"/>
        <charset val="134"/>
      </rPr>
      <t>万元，成本控制率为</t>
    </r>
    <r>
      <rPr>
        <sz val="11"/>
        <rFont val="Times New Roman"/>
        <charset val="134"/>
      </rPr>
      <t>100.08%</t>
    </r>
    <r>
      <rPr>
        <sz val="11"/>
        <rFont val="宋体"/>
        <charset val="134"/>
      </rPr>
      <t>。经综合评价本项得</t>
    </r>
    <r>
      <rPr>
        <sz val="11"/>
        <rFont val="Times New Roman"/>
        <charset val="134"/>
      </rPr>
      <t>4.92</t>
    </r>
    <r>
      <rPr>
        <sz val="11"/>
        <rFont val="宋体"/>
        <charset val="134"/>
      </rPr>
      <t>分。</t>
    </r>
  </si>
  <si>
    <t>社会效益</t>
  </si>
  <si>
    <t>施工影响</t>
  </si>
  <si>
    <t>①施工影响率≤10%，得5分。
②施工影响率&lt;20%，且大于10%，得分=(20%-施工影响率)/（20%-10%）*5。
③施工影响率≥20%，不得分。</t>
  </si>
  <si>
    <r>
      <rPr>
        <sz val="11"/>
        <rFont val="宋体"/>
        <charset val="134"/>
      </rPr>
      <t>本次问卷调查</t>
    </r>
    <r>
      <rPr>
        <sz val="11"/>
        <rFont val="Times New Roman"/>
        <charset val="134"/>
      </rPr>
      <t>37</t>
    </r>
    <r>
      <rPr>
        <sz val="11"/>
        <rFont val="宋体"/>
        <charset val="134"/>
      </rPr>
      <t>份，其中大北街原供销社片区</t>
    </r>
    <r>
      <rPr>
        <sz val="11"/>
        <rFont val="Times New Roman"/>
        <charset val="134"/>
      </rPr>
      <t>10</t>
    </r>
    <r>
      <rPr>
        <sz val="11"/>
        <rFont val="宋体"/>
        <charset val="134"/>
      </rPr>
      <t>份和原卫生进修校片区</t>
    </r>
    <r>
      <rPr>
        <sz val="11"/>
        <rFont val="Times New Roman"/>
        <charset val="134"/>
      </rPr>
      <t>15</t>
    </r>
    <r>
      <rPr>
        <sz val="11"/>
        <rFont val="宋体"/>
        <charset val="134"/>
      </rPr>
      <t>份是通过房屋征收补偿方式不存在施工影响问题；通过修缮加固方式改造的民主路和藕塘湾片区问卷共</t>
    </r>
    <r>
      <rPr>
        <sz val="11"/>
        <rFont val="Times New Roman"/>
        <charset val="134"/>
      </rPr>
      <t>12</t>
    </r>
    <r>
      <rPr>
        <sz val="11"/>
        <rFont val="宋体"/>
        <charset val="134"/>
      </rPr>
      <t>份，对棚改期间对生活出行的影响程度有较大影响的1份，有一定影响的1份，对生活、出行影响率为15%；反映施工用地恢复情况差的0份，一般的1份，施工用地恢复率为6.67%。施工影响率为10.83%。经综合评价本项得4.59分。</t>
    </r>
  </si>
  <si>
    <t>受益对象满意度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</si>
</sst>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39">
    <font>
      <sz val="11"/>
      <color theme="1"/>
      <name val="宋体"/>
      <charset val="134"/>
      <scheme val="minor"/>
    </font>
    <font>
      <sz val="11"/>
      <color theme="1"/>
      <name val="Times New Roman"/>
      <charset val="134"/>
    </font>
    <font>
      <sz val="11"/>
      <color rgb="FFFF0000"/>
      <name val="Times New Roman"/>
      <charset val="134"/>
    </font>
    <font>
      <b/>
      <sz val="14"/>
      <color theme="1"/>
      <name val="宋体"/>
      <charset val="134"/>
    </font>
    <font>
      <b/>
      <sz val="14"/>
      <color theme="1"/>
      <name val="Times New Roman"/>
      <charset val="134"/>
    </font>
    <font>
      <b/>
      <sz val="11"/>
      <name val="Times New Roman"/>
      <charset val="134"/>
    </font>
    <font>
      <sz val="11"/>
      <name val="宋体"/>
      <charset val="134"/>
    </font>
    <font>
      <sz val="11"/>
      <name val="Times New Roman"/>
      <charset val="134"/>
    </font>
    <font>
      <sz val="11"/>
      <color theme="1"/>
      <name val="宋体"/>
      <charset val="134"/>
    </font>
    <font>
      <b/>
      <sz val="16"/>
      <color indexed="12"/>
      <name val="宋体"/>
      <charset val="134"/>
    </font>
    <font>
      <sz val="12"/>
      <name val="宋体"/>
      <charset val="134"/>
    </font>
    <font>
      <b/>
      <sz val="11"/>
      <name val="宋体"/>
      <charset val="134"/>
    </font>
    <font>
      <b/>
      <sz val="11"/>
      <name val="Arial"/>
      <charset val="0"/>
    </font>
    <font>
      <u/>
      <sz val="12"/>
      <color rgb="FF800080"/>
      <name val="宋体"/>
      <charset val="134"/>
    </font>
    <font>
      <sz val="11"/>
      <name val="宋体"/>
      <charset val="134"/>
      <scheme val="minor"/>
    </font>
    <font>
      <u/>
      <sz val="12"/>
      <color indexed="12"/>
      <name val="宋体"/>
      <charset val="134"/>
    </font>
    <font>
      <b/>
      <sz val="11"/>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FF0000"/>
      <name val="宋体"/>
      <charset val="134"/>
    </font>
    <font>
      <sz val="11"/>
      <name val="Calibri"/>
      <charset val="134"/>
    </font>
    <font>
      <sz val="11"/>
      <name val="Microsoft YaHei"/>
      <charset val="134"/>
    </font>
    <font>
      <sz val="12"/>
      <name val="Times New Roman"/>
      <charset val="0"/>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3" borderId="0" applyNumberFormat="0" applyBorder="0" applyAlignment="0" applyProtection="0">
      <alignment vertical="center"/>
    </xf>
    <xf numFmtId="0" fontId="26" fillId="1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25" fillId="1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21" applyNumberFormat="0" applyFont="0" applyAlignment="0" applyProtection="0">
      <alignment vertical="center"/>
    </xf>
    <xf numFmtId="0" fontId="25" fillId="9"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17" applyNumberFormat="0" applyFill="0" applyAlignment="0" applyProtection="0">
      <alignment vertical="center"/>
    </xf>
    <xf numFmtId="0" fontId="17" fillId="0" borderId="17" applyNumberFormat="0" applyFill="0" applyAlignment="0" applyProtection="0">
      <alignment vertical="center"/>
    </xf>
    <xf numFmtId="0" fontId="25" fillId="14" borderId="0" applyNumberFormat="0" applyBorder="0" applyAlignment="0" applyProtection="0">
      <alignment vertical="center"/>
    </xf>
    <xf numFmtId="0" fontId="16" fillId="0" borderId="16" applyNumberFormat="0" applyFill="0" applyAlignment="0" applyProtection="0">
      <alignment vertical="center"/>
    </xf>
    <xf numFmtId="0" fontId="25" fillId="18" borderId="0" applyNumberFormat="0" applyBorder="0" applyAlignment="0" applyProtection="0">
      <alignment vertical="center"/>
    </xf>
    <xf numFmtId="0" fontId="32" fillId="12" borderId="22" applyNumberFormat="0" applyAlignment="0" applyProtection="0">
      <alignment vertical="center"/>
    </xf>
    <xf numFmtId="0" fontId="27" fillId="12" borderId="19" applyNumberFormat="0" applyAlignment="0" applyProtection="0">
      <alignment vertical="center"/>
    </xf>
    <xf numFmtId="0" fontId="23" fillId="6" borderId="18" applyNumberFormat="0" applyAlignment="0" applyProtection="0">
      <alignment vertical="center"/>
    </xf>
    <xf numFmtId="0" fontId="21" fillId="21" borderId="0" applyNumberFormat="0" applyBorder="0" applyAlignment="0" applyProtection="0">
      <alignment vertical="center"/>
    </xf>
    <xf numFmtId="0" fontId="25" fillId="23" borderId="0" applyNumberFormat="0" applyBorder="0" applyAlignment="0" applyProtection="0">
      <alignment vertical="center"/>
    </xf>
    <xf numFmtId="0" fontId="28" fillId="0" borderId="20" applyNumberFormat="0" applyFill="0" applyAlignment="0" applyProtection="0">
      <alignment vertical="center"/>
    </xf>
    <xf numFmtId="0" fontId="33" fillId="0" borderId="23" applyNumberFormat="0" applyFill="0" applyAlignment="0" applyProtection="0">
      <alignment vertical="center"/>
    </xf>
    <xf numFmtId="0" fontId="34" fillId="26" borderId="0" applyNumberFormat="0" applyBorder="0" applyAlignment="0" applyProtection="0">
      <alignment vertical="center"/>
    </xf>
    <xf numFmtId="0" fontId="24" fillId="8" borderId="0" applyNumberFormat="0" applyBorder="0" applyAlignment="0" applyProtection="0">
      <alignment vertical="center"/>
    </xf>
    <xf numFmtId="0" fontId="21" fillId="27" borderId="0" applyNumberFormat="0" applyBorder="0" applyAlignment="0" applyProtection="0">
      <alignment vertical="center"/>
    </xf>
    <xf numFmtId="0" fontId="25" fillId="20" borderId="0" applyNumberFormat="0" applyBorder="0" applyAlignment="0" applyProtection="0">
      <alignment vertical="center"/>
    </xf>
    <xf numFmtId="0" fontId="21" fillId="11" borderId="0" applyNumberFormat="0" applyBorder="0" applyAlignment="0" applyProtection="0">
      <alignment vertical="center"/>
    </xf>
    <xf numFmtId="0" fontId="21" fillId="5" borderId="0" applyNumberFormat="0" applyBorder="0" applyAlignment="0" applyProtection="0">
      <alignment vertical="center"/>
    </xf>
    <xf numFmtId="0" fontId="21" fillId="25" borderId="0" applyNumberFormat="0" applyBorder="0" applyAlignment="0" applyProtection="0">
      <alignment vertical="center"/>
    </xf>
    <xf numFmtId="0" fontId="21" fillId="3" borderId="0" applyNumberFormat="0" applyBorder="0" applyAlignment="0" applyProtection="0">
      <alignment vertical="center"/>
    </xf>
    <xf numFmtId="0" fontId="25" fillId="19" borderId="0" applyNumberFormat="0" applyBorder="0" applyAlignment="0" applyProtection="0">
      <alignment vertical="center"/>
    </xf>
    <xf numFmtId="0" fontId="25" fillId="22" borderId="0" applyNumberFormat="0" applyBorder="0" applyAlignment="0" applyProtection="0">
      <alignment vertical="center"/>
    </xf>
    <xf numFmtId="0" fontId="21" fillId="24" borderId="0" applyNumberFormat="0" applyBorder="0" applyAlignment="0" applyProtection="0">
      <alignment vertical="center"/>
    </xf>
    <xf numFmtId="0" fontId="21" fillId="29" borderId="0" applyNumberFormat="0" applyBorder="0" applyAlignment="0" applyProtection="0">
      <alignment vertical="center"/>
    </xf>
    <xf numFmtId="0" fontId="25" fillId="30" borderId="0" applyNumberFormat="0" applyBorder="0" applyAlignment="0" applyProtection="0">
      <alignment vertical="center"/>
    </xf>
    <xf numFmtId="0" fontId="21"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1" fillId="28" borderId="0" applyNumberFormat="0" applyBorder="0" applyAlignment="0" applyProtection="0">
      <alignment vertical="center"/>
    </xf>
    <xf numFmtId="0" fontId="25" fillId="17" borderId="0" applyNumberFormat="0" applyBorder="0" applyAlignment="0" applyProtection="0">
      <alignment vertical="center"/>
    </xf>
  </cellStyleXfs>
  <cellXfs count="7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176" fontId="1" fillId="0" borderId="0" xfId="0" applyNumberFormat="1" applyFont="1" applyFill="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10" fontId="7" fillId="0" borderId="1" xfId="11" applyNumberFormat="1" applyFont="1" applyFill="1" applyBorder="1" applyAlignment="1">
      <alignment vertical="center" wrapText="1"/>
    </xf>
    <xf numFmtId="9" fontId="1" fillId="0" borderId="0" xfId="11" applyFont="1" applyFill="1">
      <alignment vertical="center"/>
    </xf>
    <xf numFmtId="10" fontId="7" fillId="0" borderId="1" xfId="11" applyNumberFormat="1" applyFont="1" applyFill="1" applyBorder="1" applyAlignment="1">
      <alignment horizontal="center" vertical="center" wrapText="1"/>
    </xf>
    <xf numFmtId="4" fontId="1" fillId="0" borderId="0" xfId="0" applyNumberFormat="1" applyFont="1" applyFill="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176" fontId="7"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176" fontId="1" fillId="0" borderId="0" xfId="11" applyNumberFormat="1" applyFont="1" applyFill="1">
      <alignment vertical="center"/>
    </xf>
    <xf numFmtId="10" fontId="1" fillId="0" borderId="0" xfId="11" applyNumberFormat="1" applyFont="1" applyFill="1">
      <alignment vertical="center"/>
    </xf>
    <xf numFmtId="10" fontId="7" fillId="0" borderId="4" xfId="11" applyNumberFormat="1" applyFont="1" applyFill="1" applyBorder="1" applyAlignment="1">
      <alignment horizontal="center" vertical="center" wrapText="1"/>
    </xf>
    <xf numFmtId="10" fontId="7" fillId="0" borderId="3" xfId="11" applyNumberFormat="1" applyFont="1" applyFill="1" applyBorder="1" applyAlignment="1">
      <alignment horizontal="center" vertical="center" wrapText="1"/>
    </xf>
    <xf numFmtId="0" fontId="7" fillId="0" borderId="4" xfId="0" applyFont="1" applyFill="1" applyBorder="1" applyAlignment="1">
      <alignment vertical="center" wrapText="1"/>
    </xf>
    <xf numFmtId="0" fontId="9" fillId="0" borderId="0" xfId="10" applyFont="1" applyAlignment="1" applyProtection="1">
      <alignment horizontal="center" vertical="center"/>
    </xf>
    <xf numFmtId="0" fontId="10" fillId="0" borderId="0" xfId="0" applyFont="1" applyFill="1" applyBorder="1" applyAlignment="1"/>
    <xf numFmtId="0" fontId="10" fillId="0" borderId="0" xfId="0" applyFont="1" applyFill="1" applyBorder="1" applyAlignment="1">
      <alignment horizontal="center"/>
    </xf>
    <xf numFmtId="0" fontId="6" fillId="0" borderId="0" xfId="0" applyFont="1" applyFill="1" applyBorder="1" applyAlignment="1">
      <alignment vertical="center"/>
    </xf>
    <xf numFmtId="43" fontId="6" fillId="0" borderId="0" xfId="0" applyNumberFormat="1" applyFont="1" applyFill="1" applyBorder="1" applyAlignment="1">
      <alignment horizontal="left" vertical="center"/>
    </xf>
    <xf numFmtId="0" fontId="6" fillId="0" borderId="0" xfId="0" applyFont="1" applyFill="1" applyBorder="1" applyAlignment="1">
      <alignment horizontal="center" vertical="center"/>
    </xf>
    <xf numFmtId="0" fontId="6" fillId="0" borderId="5"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vertical="center"/>
    </xf>
    <xf numFmtId="0" fontId="12" fillId="0" borderId="1" xfId="0" applyFont="1" applyFill="1" applyBorder="1" applyAlignment="1">
      <alignment horizontal="center" vertical="center"/>
    </xf>
    <xf numFmtId="0" fontId="6" fillId="0" borderId="12" xfId="0" applyFont="1" applyFill="1" applyBorder="1" applyAlignment="1">
      <alignment vertical="center"/>
    </xf>
    <xf numFmtId="0" fontId="6" fillId="0" borderId="12" xfId="0" applyFont="1" applyFill="1" applyBorder="1" applyAlignment="1">
      <alignment vertical="center" wrapText="1"/>
    </xf>
    <xf numFmtId="0" fontId="11" fillId="0" borderId="1" xfId="0" applyFont="1" applyFill="1" applyBorder="1" applyAlignment="1">
      <alignment horizontal="center" vertical="center"/>
    </xf>
    <xf numFmtId="0" fontId="13" fillId="0" borderId="10" xfId="10" applyFont="1" applyBorder="1" applyAlignment="1">
      <alignment horizontal="center" vertical="center"/>
    </xf>
    <xf numFmtId="0" fontId="14" fillId="0" borderId="1" xfId="0" applyFont="1" applyFill="1" applyBorder="1" applyAlignment="1">
      <alignment vertical="center" wrapText="1"/>
    </xf>
    <xf numFmtId="0" fontId="15" fillId="0" borderId="10" xfId="10" applyFont="1" applyBorder="1" applyAlignment="1">
      <alignment horizontal="center" vertical="center"/>
    </xf>
    <xf numFmtId="0" fontId="6" fillId="0" borderId="1" xfId="0" applyFont="1" applyFill="1" applyBorder="1" applyAlignment="1">
      <alignment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12" xfId="0" applyFont="1" applyFill="1" applyBorder="1" applyAlignment="1">
      <alignment vertical="center"/>
    </xf>
    <xf numFmtId="0" fontId="6" fillId="0" borderId="13" xfId="0" applyFont="1" applyFill="1" applyBorder="1" applyAlignment="1">
      <alignment horizontal="center" vertical="center"/>
    </xf>
    <xf numFmtId="0" fontId="6" fillId="0" borderId="14" xfId="0" applyFont="1" applyFill="1" applyBorder="1" applyAlignment="1">
      <alignment vertical="center"/>
    </xf>
    <xf numFmtId="0" fontId="11" fillId="0" borderId="13" xfId="0" applyFont="1" applyFill="1" applyBorder="1" applyAlignment="1">
      <alignment horizontal="center" vertical="center"/>
    </xf>
    <xf numFmtId="0" fontId="11" fillId="0" borderId="15" xfId="0" applyFont="1" applyFill="1" applyBorder="1" applyAlignment="1">
      <alignment vertical="center"/>
    </xf>
    <xf numFmtId="43" fontId="10" fillId="0" borderId="0" xfId="0" applyNumberFormat="1" applyFont="1" applyFill="1" applyBorder="1" applyAlignment="1"/>
    <xf numFmtId="43" fontId="10" fillId="0" borderId="0" xfId="0" applyNumberFormat="1"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z-dell11\11\2023&#21672;&#35810;\201&#31119;&#24425;&#32489;&#25928;&#35780;&#20215;&#25253;&#21578;\&#31119;&#24425;&#32489;&#25928;&#35780;&#20215;&#65288;&#24213;&#31295;&#21450;&#25253;&#21578;&#65289;\&#24213;&#31295;\&#24037;&#20316;&#24213;&#31295;&#65288;&#32489;&#25928;&#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索引"/>
      <sheetName val="封面"/>
      <sheetName val="目录"/>
      <sheetName val="业务审签表"/>
      <sheetName val="工作计划"/>
      <sheetName val="意见回复"/>
      <sheetName val="基4.现场检查情况汇总表"/>
      <sheetName val="指标体系框架及评分标准"/>
      <sheetName val="Sheet2"/>
      <sheetName val="Sheet3"/>
      <sheetName val="站点满意度调查表"/>
      <sheetName val="彩民满意度调查表"/>
      <sheetName val="A11"/>
      <sheetName val="A12"/>
      <sheetName val="A21"/>
      <sheetName val="A22"/>
      <sheetName val="B11"/>
      <sheetName val="B21"/>
      <sheetName val="B22"/>
      <sheetName val="物料分发统计"/>
      <sheetName val="B23"/>
      <sheetName val="B23-1(培训、检查、物料领取统计表)"/>
      <sheetName val="B24"/>
      <sheetName val="宣传辅助表"/>
      <sheetName val="B25"/>
      <sheetName val="巡查辅助表"/>
      <sheetName val="C11"/>
      <sheetName val="C21"/>
      <sheetName val="C22"/>
      <sheetName val="C23"/>
      <sheetName val="C24"/>
      <sheetName val="C25"/>
      <sheetName val="C31"/>
      <sheetName val="C32"/>
      <sheetName val="C41"/>
      <sheetName val="D11"/>
      <sheetName val="D12"/>
      <sheetName val="D21"/>
      <sheetName val="D31"/>
      <sheetName val="D41"/>
      <sheetName val="D42"/>
    </sheetNames>
    <sheetDataSet>
      <sheetData sheetId="0">
        <row r="1">
          <cell r="A1" t="str">
            <v>绩效项目名称：2023年“买双色球 抽奔驰车”活动绩效评价</v>
          </cell>
        </row>
        <row r="6">
          <cell r="A6" t="str">
            <v>报告文号：合智咨（2023）201号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A48" workbookViewId="0">
      <selection activeCell="H11" sqref="H11"/>
    </sheetView>
  </sheetViews>
  <sheetFormatPr defaultColWidth="9" defaultRowHeight="13.5" outlineLevelCol="3"/>
  <cols>
    <col min="1" max="1" width="6" customWidth="1"/>
    <col min="2" max="2" width="29.625" customWidth="1"/>
    <col min="3" max="3" width="5.375" customWidth="1"/>
    <col min="4" max="4" width="29" customWidth="1"/>
  </cols>
  <sheetData>
    <row r="1" ht="20.25" spans="1:4">
      <c r="A1" s="41" t="s">
        <v>0</v>
      </c>
      <c r="B1" s="41"/>
      <c r="C1" s="41"/>
      <c r="D1" s="41"/>
    </row>
    <row r="2" ht="14.25" spans="1:4">
      <c r="A2" s="42"/>
      <c r="B2" s="42"/>
      <c r="C2" s="43"/>
      <c r="D2" s="42"/>
    </row>
    <row r="3" spans="1:4">
      <c r="A3" s="44" t="str">
        <f>[1]索引!A1</f>
        <v>绩效项目名称：2023年“买双色球 抽奔驰车”活动绩效评价</v>
      </c>
      <c r="B3" s="45"/>
      <c r="C3" s="46"/>
      <c r="D3" s="44"/>
    </row>
    <row r="4" ht="14.25" spans="1:4">
      <c r="A4" s="47" t="str">
        <f>[1]索引!A6</f>
        <v>报告文号：合智咨（2023）201号</v>
      </c>
      <c r="B4" s="47"/>
      <c r="C4" s="48"/>
      <c r="D4" s="49"/>
    </row>
    <row r="5" spans="1:4">
      <c r="A5" s="50" t="s">
        <v>1</v>
      </c>
      <c r="B5" s="51" t="s">
        <v>2</v>
      </c>
      <c r="C5" s="52" t="s">
        <v>3</v>
      </c>
      <c r="D5" s="53" t="s">
        <v>4</v>
      </c>
    </row>
    <row r="6" ht="15" spans="1:4">
      <c r="A6" s="54" t="s">
        <v>5</v>
      </c>
      <c r="B6" s="55" t="s">
        <v>6</v>
      </c>
      <c r="C6" s="56" t="s">
        <v>7</v>
      </c>
      <c r="D6" s="57" t="s">
        <v>8</v>
      </c>
    </row>
    <row r="7" ht="15" spans="1:4">
      <c r="A7" s="54" t="s">
        <v>9</v>
      </c>
      <c r="B7" s="55" t="s">
        <v>10</v>
      </c>
      <c r="C7" s="56" t="s">
        <v>7</v>
      </c>
      <c r="D7" s="58"/>
    </row>
    <row r="8" spans="1:4">
      <c r="A8" s="54" t="s">
        <v>11</v>
      </c>
      <c r="B8" s="55" t="s">
        <v>12</v>
      </c>
      <c r="C8" s="59"/>
      <c r="D8" s="58"/>
    </row>
    <row r="9" ht="15" spans="1:4">
      <c r="A9" s="54" t="s">
        <v>13</v>
      </c>
      <c r="B9" s="55" t="s">
        <v>14</v>
      </c>
      <c r="C9" s="56" t="s">
        <v>7</v>
      </c>
      <c r="D9" s="58"/>
    </row>
    <row r="10" spans="1:4">
      <c r="A10" s="54" t="s">
        <v>15</v>
      </c>
      <c r="B10" s="55" t="s">
        <v>16</v>
      </c>
      <c r="C10" s="59"/>
      <c r="D10" s="58"/>
    </row>
    <row r="11" ht="15" spans="1:4">
      <c r="A11" s="54" t="s">
        <v>17</v>
      </c>
      <c r="B11" s="55" t="s">
        <v>18</v>
      </c>
      <c r="C11" s="56" t="s">
        <v>7</v>
      </c>
      <c r="D11" s="58"/>
    </row>
    <row r="12" ht="15" spans="1:4">
      <c r="A12" s="54" t="s">
        <v>19</v>
      </c>
      <c r="B12" s="55" t="s">
        <v>20</v>
      </c>
      <c r="C12" s="56" t="s">
        <v>7</v>
      </c>
      <c r="D12" s="58"/>
    </row>
    <row r="13" spans="1:4">
      <c r="A13" s="54" t="s">
        <v>21</v>
      </c>
      <c r="B13" s="55" t="s">
        <v>22</v>
      </c>
      <c r="C13" s="59"/>
      <c r="D13" s="58"/>
    </row>
    <row r="14" ht="15" spans="1:4">
      <c r="A14" s="60" t="s">
        <v>23</v>
      </c>
      <c r="B14" s="61" t="s">
        <v>24</v>
      </c>
      <c r="C14" s="56" t="s">
        <v>7</v>
      </c>
      <c r="D14" s="58"/>
    </row>
    <row r="15" ht="15" spans="1:4">
      <c r="A15" s="60" t="s">
        <v>25</v>
      </c>
      <c r="B15" s="55" t="s">
        <v>26</v>
      </c>
      <c r="C15" s="56" t="s">
        <v>7</v>
      </c>
      <c r="D15" s="58"/>
    </row>
    <row r="16" ht="27" spans="1:4">
      <c r="A16" s="62" t="s">
        <v>27</v>
      </c>
      <c r="B16" s="55" t="s">
        <v>28</v>
      </c>
      <c r="C16" s="56" t="s">
        <v>7</v>
      </c>
      <c r="D16" s="58" t="s">
        <v>29</v>
      </c>
    </row>
    <row r="17" ht="27" spans="1:4">
      <c r="A17" s="62" t="s">
        <v>30</v>
      </c>
      <c r="B17" s="55" t="s">
        <v>31</v>
      </c>
      <c r="C17" s="56" t="s">
        <v>7</v>
      </c>
      <c r="D17" s="58" t="s">
        <v>29</v>
      </c>
    </row>
    <row r="18" spans="1:4">
      <c r="A18" s="54" t="s">
        <v>32</v>
      </c>
      <c r="B18" s="55" t="s">
        <v>33</v>
      </c>
      <c r="C18" s="59"/>
      <c r="D18" s="58"/>
    </row>
    <row r="19" ht="15" spans="1:4">
      <c r="A19" s="62" t="s">
        <v>34</v>
      </c>
      <c r="B19" s="55" t="s">
        <v>35</v>
      </c>
      <c r="C19" s="56" t="s">
        <v>7</v>
      </c>
      <c r="D19" s="58"/>
    </row>
    <row r="20" ht="15" spans="1:4">
      <c r="A20" s="62" t="s">
        <v>36</v>
      </c>
      <c r="B20" s="55" t="s">
        <v>37</v>
      </c>
      <c r="C20" s="56" t="s">
        <v>7</v>
      </c>
      <c r="D20" s="58"/>
    </row>
    <row r="21" ht="15" spans="1:4">
      <c r="A21" s="62" t="s">
        <v>38</v>
      </c>
      <c r="B21" s="55" t="s">
        <v>39</v>
      </c>
      <c r="C21" s="56" t="s">
        <v>7</v>
      </c>
      <c r="D21" s="58"/>
    </row>
    <row r="22" ht="15" spans="1:4">
      <c r="A22" s="62" t="s">
        <v>40</v>
      </c>
      <c r="B22" s="55" t="s">
        <v>41</v>
      </c>
      <c r="C22" s="56" t="s">
        <v>7</v>
      </c>
      <c r="D22" s="58"/>
    </row>
    <row r="23" ht="15" spans="1:4">
      <c r="A23" s="62" t="s">
        <v>42</v>
      </c>
      <c r="B23" s="55" t="s">
        <v>43</v>
      </c>
      <c r="C23" s="56" t="s">
        <v>7</v>
      </c>
      <c r="D23" s="58"/>
    </row>
    <row r="24" ht="27" spans="1:4">
      <c r="A24" s="62" t="s">
        <v>44</v>
      </c>
      <c r="B24" s="55" t="s">
        <v>45</v>
      </c>
      <c r="C24" s="56" t="s">
        <v>7</v>
      </c>
      <c r="D24" s="58" t="s">
        <v>46</v>
      </c>
    </row>
    <row r="25" spans="1:4">
      <c r="A25" s="54" t="s">
        <v>47</v>
      </c>
      <c r="B25" s="55" t="s">
        <v>48</v>
      </c>
      <c r="C25" s="59"/>
      <c r="D25" s="58"/>
    </row>
    <row r="26" ht="27" spans="1:4">
      <c r="A26" s="62" t="s">
        <v>49</v>
      </c>
      <c r="B26" s="55" t="s">
        <v>50</v>
      </c>
      <c r="C26" s="56" t="s">
        <v>7</v>
      </c>
      <c r="D26" s="58" t="s">
        <v>51</v>
      </c>
    </row>
    <row r="27" ht="15" spans="1:4">
      <c r="A27" s="62" t="s">
        <v>52</v>
      </c>
      <c r="B27" s="55" t="s">
        <v>53</v>
      </c>
      <c r="C27" s="56" t="s">
        <v>7</v>
      </c>
      <c r="D27" s="58"/>
    </row>
    <row r="28" ht="15" spans="1:4">
      <c r="A28" s="62" t="s">
        <v>54</v>
      </c>
      <c r="B28" s="55" t="s">
        <v>55</v>
      </c>
      <c r="C28" s="56" t="s">
        <v>7</v>
      </c>
      <c r="D28" s="57" t="s">
        <v>8</v>
      </c>
    </row>
    <row r="29" ht="15" spans="1:4">
      <c r="A29" s="62" t="s">
        <v>56</v>
      </c>
      <c r="B29" s="55" t="s">
        <v>57</v>
      </c>
      <c r="C29" s="56" t="s">
        <v>7</v>
      </c>
      <c r="D29" s="58"/>
    </row>
    <row r="30" ht="15" spans="1:4">
      <c r="A30" s="62" t="s">
        <v>58</v>
      </c>
      <c r="B30" s="55" t="s">
        <v>59</v>
      </c>
      <c r="C30" s="56" t="s">
        <v>7</v>
      </c>
      <c r="D30" s="57" t="s">
        <v>8</v>
      </c>
    </row>
    <row r="31" ht="15" spans="1:4">
      <c r="A31" s="62" t="s">
        <v>60</v>
      </c>
      <c r="B31" s="55" t="s">
        <v>61</v>
      </c>
      <c r="C31" s="56" t="s">
        <v>7</v>
      </c>
      <c r="D31" s="57" t="s">
        <v>8</v>
      </c>
    </row>
    <row r="32" ht="27" spans="1:4">
      <c r="A32" s="62" t="s">
        <v>62</v>
      </c>
      <c r="B32" s="55" t="s">
        <v>63</v>
      </c>
      <c r="C32" s="56" t="s">
        <v>7</v>
      </c>
      <c r="D32" s="58" t="s">
        <v>64</v>
      </c>
    </row>
    <row r="33" ht="27" spans="1:4">
      <c r="A33" s="62" t="s">
        <v>65</v>
      </c>
      <c r="B33" s="55" t="s">
        <v>66</v>
      </c>
      <c r="C33" s="56" t="s">
        <v>7</v>
      </c>
      <c r="D33" s="58" t="s">
        <v>67</v>
      </c>
    </row>
    <row r="34" ht="27" spans="1:4">
      <c r="A34" s="62" t="s">
        <v>68</v>
      </c>
      <c r="B34" s="55" t="s">
        <v>69</v>
      </c>
      <c r="C34" s="56" t="s">
        <v>7</v>
      </c>
      <c r="D34" s="58" t="s">
        <v>70</v>
      </c>
    </row>
    <row r="35" spans="1:4">
      <c r="A35" s="54" t="s">
        <v>71</v>
      </c>
      <c r="B35" s="55" t="s">
        <v>72</v>
      </c>
      <c r="C35" s="59"/>
      <c r="D35" s="58"/>
    </row>
    <row r="36" ht="27" spans="1:4">
      <c r="A36" s="60" t="s">
        <v>73</v>
      </c>
      <c r="B36" s="55" t="s">
        <v>74</v>
      </c>
      <c r="C36" s="56" t="s">
        <v>7</v>
      </c>
      <c r="D36" s="58" t="s">
        <v>51</v>
      </c>
    </row>
    <row r="37" ht="27" spans="1:4">
      <c r="A37" s="62" t="s">
        <v>75</v>
      </c>
      <c r="B37" s="55" t="s">
        <v>76</v>
      </c>
      <c r="C37" s="56" t="s">
        <v>7</v>
      </c>
      <c r="D37" s="58" t="s">
        <v>51</v>
      </c>
    </row>
    <row r="38" ht="40.5" spans="1:4">
      <c r="A38" s="62" t="s">
        <v>77</v>
      </c>
      <c r="B38" s="55" t="s">
        <v>78</v>
      </c>
      <c r="C38" s="56" t="s">
        <v>7</v>
      </c>
      <c r="D38" s="58" t="s">
        <v>79</v>
      </c>
    </row>
    <row r="39" ht="15" spans="1:4">
      <c r="A39" s="62" t="s">
        <v>80</v>
      </c>
      <c r="B39" s="55" t="s">
        <v>81</v>
      </c>
      <c r="C39" s="56" t="s">
        <v>7</v>
      </c>
      <c r="D39" s="58" t="s">
        <v>8</v>
      </c>
    </row>
    <row r="40" ht="27" spans="1:4">
      <c r="A40" s="62" t="s">
        <v>82</v>
      </c>
      <c r="B40" s="55" t="s">
        <v>83</v>
      </c>
      <c r="C40" s="56" t="s">
        <v>7</v>
      </c>
      <c r="D40" s="58" t="s">
        <v>64</v>
      </c>
    </row>
    <row r="41" ht="15" spans="1:4">
      <c r="A41" s="62" t="s">
        <v>84</v>
      </c>
      <c r="B41" s="55" t="s">
        <v>85</v>
      </c>
      <c r="C41" s="56" t="s">
        <v>7</v>
      </c>
      <c r="D41" s="58" t="s">
        <v>8</v>
      </c>
    </row>
    <row r="42" spans="1:4">
      <c r="A42" s="54" t="s">
        <v>86</v>
      </c>
      <c r="B42" s="63" t="s">
        <v>87</v>
      </c>
      <c r="C42" s="59"/>
      <c r="D42" s="58"/>
    </row>
    <row r="43" spans="1:4">
      <c r="A43" s="54" t="s">
        <v>88</v>
      </c>
      <c r="B43" s="55" t="s">
        <v>89</v>
      </c>
      <c r="C43" s="59"/>
      <c r="D43" s="58"/>
    </row>
    <row r="44" ht="14.25" spans="1:4">
      <c r="A44" s="64" t="s">
        <v>90</v>
      </c>
      <c r="B44" s="55" t="s">
        <v>91</v>
      </c>
      <c r="C44" s="59"/>
      <c r="D44" s="58"/>
    </row>
    <row r="45" spans="1:4">
      <c r="A45" s="65" t="s">
        <v>92</v>
      </c>
      <c r="B45" s="55" t="s">
        <v>93</v>
      </c>
      <c r="C45" s="59"/>
      <c r="D45" s="66"/>
    </row>
    <row r="46" ht="14.25" spans="1:4">
      <c r="A46" s="67"/>
      <c r="B46" s="68"/>
      <c r="C46" s="69"/>
      <c r="D46" s="70"/>
    </row>
    <row r="47" ht="14.25" spans="1:4">
      <c r="A47" s="42"/>
      <c r="B47" s="42"/>
      <c r="C47" s="43"/>
      <c r="D47" s="42"/>
    </row>
    <row r="48" ht="15.75" spans="1:4">
      <c r="A48" s="42" t="s">
        <v>94</v>
      </c>
      <c r="B48" s="71"/>
      <c r="C48" s="72"/>
      <c r="D48" s="42"/>
    </row>
  </sheetData>
  <mergeCells count="2">
    <mergeCell ref="A1:D1"/>
    <mergeCell ref="A4:B4"/>
  </mergeCells>
  <hyperlinks>
    <hyperlink ref="A1:D1" location="链接目录!A1" display="绩效评价工作底稿目录"/>
    <hyperlink ref="A14" location="A11!A1" display="A11"/>
    <hyperlink ref="A15" location="A12!A1" display="A12"/>
    <hyperlink ref="A16" location="A21!A1" display="A21"/>
    <hyperlink ref="A17" location="B22!A1" display="A22"/>
    <hyperlink ref="A19" location="B11!A1" display="B11"/>
    <hyperlink ref="A20" location="B21!A1" display="B21"/>
    <hyperlink ref="A21" location="B22!A1" display="B22"/>
    <hyperlink ref="A22" location="B23!A1" display="B23"/>
    <hyperlink ref="A23" location="B24!A1" display="B24"/>
    <hyperlink ref="A24" location="B25!A1" display="B25"/>
    <hyperlink ref="A26" location="'C11'!A1" display="C11"/>
    <hyperlink ref="A27" location="'C21'!A1" display="C21"/>
    <hyperlink ref="A28" location="'C22'!A1" display="C22"/>
    <hyperlink ref="A29" location="'C23'!A1" display="C23"/>
    <hyperlink ref="A30" location="'C24'!A1" display="C24"/>
    <hyperlink ref="A31" location="'C25'!A1" display="C25"/>
    <hyperlink ref="A32" location="'C31'!A1" display="C31"/>
    <hyperlink ref="A33" location="'C32'!A1" display="C32"/>
    <hyperlink ref="A34" location="'C41'!A1" display="C41"/>
    <hyperlink ref="A36" location="D11!A1" display="D11"/>
    <hyperlink ref="A37" location="D12!A1" display="D12"/>
    <hyperlink ref="A38" location="D21!A1" display="D21"/>
    <hyperlink ref="A39" location="D31!A1" display="D31"/>
    <hyperlink ref="A40" location="D41!A1" display="D41"/>
    <hyperlink ref="A41" location="D42!A1" display="D42"/>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zoomScale="70" zoomScaleNormal="70" workbookViewId="0">
      <pane xSplit="1" ySplit="3" topLeftCell="B20" activePane="bottomRight" state="frozen"/>
      <selection/>
      <selection pane="topRight"/>
      <selection pane="bottomLeft"/>
      <selection pane="bottomRight" activeCell="H29" sqref="H29"/>
    </sheetView>
  </sheetViews>
  <sheetFormatPr defaultColWidth="9" defaultRowHeight="15"/>
  <cols>
    <col min="1" max="3" width="9.61666666666667" style="1" customWidth="1"/>
    <col min="4" max="4" width="7.38333333333333" style="1" customWidth="1"/>
    <col min="5" max="5" width="28.1166666666667" style="1" customWidth="1"/>
    <col min="6" max="6" width="38.7083333333333" style="1" customWidth="1"/>
    <col min="7" max="7" width="54.9666666666667" style="1" customWidth="1"/>
    <col min="8" max="8" width="8.98333333333333" style="2" customWidth="1"/>
    <col min="9" max="9" width="8.98333333333333" style="1" customWidth="1"/>
    <col min="10" max="10" width="37.7583333333333" style="1" customWidth="1"/>
    <col min="11" max="11" width="13.7583333333333" style="3" customWidth="1"/>
    <col min="12" max="12" width="16.275" style="3"/>
    <col min="13" max="13" width="16.275" style="1"/>
    <col min="14" max="14" width="13.7583333333333" style="1"/>
    <col min="15" max="15" width="12.8166666666667" style="1"/>
    <col min="16" max="16" width="13.7583333333333" style="1"/>
    <col min="17" max="17" width="12.8166666666667" style="1"/>
    <col min="18" max="18" width="11.5" style="1" customWidth="1"/>
    <col min="19" max="19" width="13.7583333333333" style="1"/>
    <col min="20" max="21" width="12.625" style="1"/>
    <col min="22" max="16384" width="9" style="1"/>
  </cols>
  <sheetData>
    <row r="1" spans="1:6">
      <c r="A1" s="4" t="s">
        <v>95</v>
      </c>
      <c r="B1" s="4"/>
      <c r="C1" s="5"/>
      <c r="D1" s="2"/>
      <c r="E1" s="5"/>
      <c r="F1" s="6"/>
    </row>
    <row r="2" ht="18.75" spans="1:10">
      <c r="A2" s="7" t="s">
        <v>96</v>
      </c>
      <c r="B2" s="8"/>
      <c r="C2" s="8"/>
      <c r="D2" s="8"/>
      <c r="E2" s="8"/>
      <c r="F2" s="8"/>
      <c r="G2" s="8"/>
      <c r="H2" s="8"/>
      <c r="I2" s="8"/>
      <c r="J2" s="8"/>
    </row>
    <row r="3" s="1" customFormat="1" spans="1:12">
      <c r="A3" s="9" t="s">
        <v>97</v>
      </c>
      <c r="B3" s="9" t="s">
        <v>98</v>
      </c>
      <c r="C3" s="9" t="s">
        <v>99</v>
      </c>
      <c r="D3" s="9" t="s">
        <v>100</v>
      </c>
      <c r="E3" s="9" t="s">
        <v>101</v>
      </c>
      <c r="F3" s="9" t="s">
        <v>102</v>
      </c>
      <c r="G3" s="9" t="s">
        <v>103</v>
      </c>
      <c r="H3" s="9" t="s">
        <v>104</v>
      </c>
      <c r="I3" s="9" t="s">
        <v>105</v>
      </c>
      <c r="J3" s="9" t="s">
        <v>106</v>
      </c>
      <c r="K3" s="3"/>
      <c r="L3" s="3"/>
    </row>
    <row r="4" s="1" customFormat="1" ht="188" customHeight="1" spans="1:12">
      <c r="A4" s="11" t="s">
        <v>107</v>
      </c>
      <c r="B4" s="25" t="s">
        <v>108</v>
      </c>
      <c r="C4" s="13" t="s">
        <v>109</v>
      </c>
      <c r="D4" s="12">
        <v>2</v>
      </c>
      <c r="E4" s="13" t="s">
        <v>110</v>
      </c>
      <c r="F4" s="13" t="s">
        <v>111</v>
      </c>
      <c r="G4" s="13" t="s">
        <v>112</v>
      </c>
      <c r="H4" s="14">
        <v>2</v>
      </c>
      <c r="I4" s="21">
        <f t="shared" ref="I4:I24" si="0">H4/D4</f>
        <v>1</v>
      </c>
      <c r="J4" s="13" t="s">
        <v>113</v>
      </c>
      <c r="K4" s="3"/>
      <c r="L4" s="3"/>
    </row>
    <row r="5" s="1" customFormat="1" ht="162" customHeight="1" spans="1:12">
      <c r="A5" s="11"/>
      <c r="B5" s="25"/>
      <c r="C5" s="13" t="s">
        <v>114</v>
      </c>
      <c r="D5" s="12">
        <v>5</v>
      </c>
      <c r="E5" s="13" t="s">
        <v>115</v>
      </c>
      <c r="F5" s="13" t="s">
        <v>116</v>
      </c>
      <c r="G5" s="13" t="s">
        <v>117</v>
      </c>
      <c r="H5" s="14">
        <v>5</v>
      </c>
      <c r="I5" s="21">
        <f t="shared" si="0"/>
        <v>1</v>
      </c>
      <c r="J5" s="15" t="s">
        <v>118</v>
      </c>
      <c r="K5" s="3"/>
      <c r="L5" s="3"/>
    </row>
    <row r="6" s="1" customFormat="1" ht="112" customHeight="1" spans="1:12">
      <c r="A6" s="11"/>
      <c r="B6" s="25"/>
      <c r="C6" s="13" t="s">
        <v>119</v>
      </c>
      <c r="D6" s="12">
        <v>3</v>
      </c>
      <c r="E6" s="13" t="s">
        <v>120</v>
      </c>
      <c r="F6" s="13" t="s">
        <v>121</v>
      </c>
      <c r="G6" s="13" t="s">
        <v>122</v>
      </c>
      <c r="H6" s="14">
        <v>3</v>
      </c>
      <c r="I6" s="21">
        <f t="shared" si="0"/>
        <v>1</v>
      </c>
      <c r="J6" s="13" t="s">
        <v>123</v>
      </c>
      <c r="K6" s="3">
        <f>1.5*0.2</f>
        <v>0.3</v>
      </c>
      <c r="L6" s="3"/>
    </row>
    <row r="7" s="1" customFormat="1" ht="71" customHeight="1" spans="1:15">
      <c r="A7" s="11"/>
      <c r="B7" s="26"/>
      <c r="C7" s="13" t="s">
        <v>124</v>
      </c>
      <c r="D7" s="12">
        <v>2</v>
      </c>
      <c r="E7" s="13" t="s">
        <v>125</v>
      </c>
      <c r="F7" s="13" t="s">
        <v>126</v>
      </c>
      <c r="G7" s="13" t="s">
        <v>127</v>
      </c>
      <c r="H7" s="14">
        <v>2</v>
      </c>
      <c r="I7" s="21">
        <f t="shared" si="0"/>
        <v>1</v>
      </c>
      <c r="J7" s="13" t="s">
        <v>128</v>
      </c>
      <c r="K7" s="3"/>
      <c r="L7" s="3">
        <v>3105.4</v>
      </c>
      <c r="M7" s="1">
        <f>K8+L8</f>
        <v>7476443.18</v>
      </c>
      <c r="N7" s="1">
        <v>747.64</v>
      </c>
      <c r="O7" s="1">
        <f>N7/L7</f>
        <v>0.240754814194629</v>
      </c>
    </row>
    <row r="8" s="1" customFormat="1" ht="114" customHeight="1" spans="1:15">
      <c r="A8" s="11"/>
      <c r="B8" s="11" t="s">
        <v>129</v>
      </c>
      <c r="C8" s="13" t="s">
        <v>130</v>
      </c>
      <c r="D8" s="12">
        <v>2</v>
      </c>
      <c r="E8" s="13" t="s">
        <v>131</v>
      </c>
      <c r="F8" s="13" t="s">
        <v>132</v>
      </c>
      <c r="G8" s="13" t="s">
        <v>133</v>
      </c>
      <c r="H8" s="14">
        <v>0</v>
      </c>
      <c r="I8" s="21">
        <f t="shared" si="0"/>
        <v>0</v>
      </c>
      <c r="J8" s="13" t="s">
        <v>134</v>
      </c>
      <c r="K8" s="3">
        <v>7444443.18</v>
      </c>
      <c r="L8" s="3">
        <v>32000</v>
      </c>
      <c r="M8" s="3">
        <v>31000000</v>
      </c>
      <c r="N8" s="1">
        <f>(K8+L8)/M8</f>
        <v>0.241175586451613</v>
      </c>
      <c r="O8" s="1" t="s">
        <v>135</v>
      </c>
    </row>
    <row r="9" s="1" customFormat="1" ht="85" customHeight="1" spans="1:13">
      <c r="A9" s="11"/>
      <c r="B9" s="12"/>
      <c r="C9" s="13" t="s">
        <v>136</v>
      </c>
      <c r="D9" s="12">
        <v>2</v>
      </c>
      <c r="E9" s="13" t="s">
        <v>137</v>
      </c>
      <c r="F9" s="13" t="s">
        <v>138</v>
      </c>
      <c r="G9" s="13" t="s">
        <v>139</v>
      </c>
      <c r="H9" s="14">
        <v>0</v>
      </c>
      <c r="I9" s="21">
        <f t="shared" si="0"/>
        <v>0</v>
      </c>
      <c r="J9" s="13" t="s">
        <v>134</v>
      </c>
      <c r="K9" s="3">
        <f>K8+L8</f>
        <v>7476443.18</v>
      </c>
      <c r="L9" s="3">
        <v>747.64</v>
      </c>
      <c r="M9" s="1">
        <f>L9/3105.4</f>
        <v>0.240754814194629</v>
      </c>
    </row>
    <row r="10" s="1" customFormat="1" ht="167" customHeight="1" spans="1:12">
      <c r="A10" s="11"/>
      <c r="B10" s="12"/>
      <c r="C10" s="13" t="s">
        <v>140</v>
      </c>
      <c r="D10" s="12">
        <v>2</v>
      </c>
      <c r="E10" s="13" t="s">
        <v>141</v>
      </c>
      <c r="F10" s="13" t="s">
        <v>142</v>
      </c>
      <c r="G10" s="13" t="s">
        <v>143</v>
      </c>
      <c r="H10" s="14">
        <v>2</v>
      </c>
      <c r="I10" s="21">
        <f t="shared" si="0"/>
        <v>1</v>
      </c>
      <c r="J10" s="13" t="s">
        <v>144</v>
      </c>
      <c r="K10" s="3"/>
      <c r="L10" s="3"/>
    </row>
    <row r="11" s="1" customFormat="1" ht="79" customHeight="1" spans="1:12">
      <c r="A11" s="11"/>
      <c r="B11" s="12"/>
      <c r="C11" s="13" t="s">
        <v>145</v>
      </c>
      <c r="D11" s="12">
        <v>2</v>
      </c>
      <c r="E11" s="13" t="s">
        <v>146</v>
      </c>
      <c r="F11" s="13" t="s">
        <v>147</v>
      </c>
      <c r="G11" s="13" t="s">
        <v>148</v>
      </c>
      <c r="H11" s="14">
        <v>2</v>
      </c>
      <c r="I11" s="21">
        <f t="shared" si="0"/>
        <v>1</v>
      </c>
      <c r="J11" s="13" t="s">
        <v>149</v>
      </c>
      <c r="K11" s="3"/>
      <c r="L11" s="3"/>
    </row>
    <row r="12" s="1" customFormat="1" ht="94" customHeight="1" spans="1:12">
      <c r="A12" s="11" t="s">
        <v>150</v>
      </c>
      <c r="B12" s="27" t="s">
        <v>151</v>
      </c>
      <c r="C12" s="13" t="s">
        <v>152</v>
      </c>
      <c r="D12" s="12">
        <v>2</v>
      </c>
      <c r="E12" s="13" t="s">
        <v>153</v>
      </c>
      <c r="F12" s="13" t="s">
        <v>154</v>
      </c>
      <c r="G12" s="13" t="s">
        <v>155</v>
      </c>
      <c r="H12" s="14">
        <v>2</v>
      </c>
      <c r="I12" s="21">
        <f t="shared" si="0"/>
        <v>1</v>
      </c>
      <c r="J12" s="15" t="s">
        <v>156</v>
      </c>
      <c r="K12" s="3"/>
      <c r="L12" s="3"/>
    </row>
    <row r="13" s="1" customFormat="1" ht="225" customHeight="1" spans="1:12">
      <c r="A13" s="11"/>
      <c r="B13" s="25"/>
      <c r="C13" s="13" t="s">
        <v>157</v>
      </c>
      <c r="D13" s="12">
        <v>8</v>
      </c>
      <c r="E13" s="13" t="s">
        <v>158</v>
      </c>
      <c r="F13" s="13" t="s">
        <v>159</v>
      </c>
      <c r="G13" s="13" t="s">
        <v>160</v>
      </c>
      <c r="H13" s="14">
        <v>8</v>
      </c>
      <c r="I13" s="21">
        <f t="shared" si="0"/>
        <v>1</v>
      </c>
      <c r="J13" s="13" t="s">
        <v>161</v>
      </c>
      <c r="K13" s="3"/>
      <c r="L13" s="3"/>
    </row>
    <row r="14" s="1" customFormat="1" ht="91" customHeight="1" spans="1:12">
      <c r="A14" s="11"/>
      <c r="B14" s="25"/>
      <c r="C14" s="13" t="s">
        <v>162</v>
      </c>
      <c r="D14" s="12">
        <v>2</v>
      </c>
      <c r="E14" s="13" t="s">
        <v>163</v>
      </c>
      <c r="F14" s="13" t="s">
        <v>164</v>
      </c>
      <c r="G14" s="13" t="s">
        <v>165</v>
      </c>
      <c r="H14" s="14">
        <v>2</v>
      </c>
      <c r="I14" s="21">
        <f t="shared" si="0"/>
        <v>1</v>
      </c>
      <c r="J14" s="13" t="s">
        <v>166</v>
      </c>
      <c r="K14" s="3"/>
      <c r="L14" s="3"/>
    </row>
    <row r="15" s="1" customFormat="1" ht="91" customHeight="1" spans="1:12">
      <c r="A15" s="11"/>
      <c r="B15" s="11" t="s">
        <v>167</v>
      </c>
      <c r="C15" s="13" t="s">
        <v>152</v>
      </c>
      <c r="D15" s="12">
        <v>2</v>
      </c>
      <c r="E15" s="13" t="s">
        <v>168</v>
      </c>
      <c r="F15" s="13" t="s">
        <v>169</v>
      </c>
      <c r="G15" s="13" t="s">
        <v>170</v>
      </c>
      <c r="H15" s="14">
        <v>2</v>
      </c>
      <c r="I15" s="21">
        <f t="shared" si="0"/>
        <v>1</v>
      </c>
      <c r="J15" s="13" t="s">
        <v>171</v>
      </c>
      <c r="K15" s="3"/>
      <c r="L15" s="3"/>
    </row>
    <row r="16" s="1" customFormat="1" ht="146" customHeight="1" spans="1:13">
      <c r="A16" s="11"/>
      <c r="B16" s="12"/>
      <c r="C16" s="13" t="s">
        <v>172</v>
      </c>
      <c r="D16" s="12">
        <v>4</v>
      </c>
      <c r="E16" s="13" t="s">
        <v>173</v>
      </c>
      <c r="F16" s="13" t="s">
        <v>174</v>
      </c>
      <c r="G16" s="13" t="s">
        <v>175</v>
      </c>
      <c r="H16" s="14">
        <v>3.5</v>
      </c>
      <c r="I16" s="21">
        <f t="shared" si="0"/>
        <v>0.875</v>
      </c>
      <c r="J16" s="13" t="s">
        <v>134</v>
      </c>
      <c r="K16" s="3"/>
      <c r="L16" s="3">
        <f>1%/15%</f>
        <v>0.0666666666666667</v>
      </c>
      <c r="M16" s="1">
        <f>L16*5</f>
        <v>0.333333333333333</v>
      </c>
    </row>
    <row r="17" s="1" customFormat="1" ht="120" customHeight="1" spans="1:13">
      <c r="A17" s="11"/>
      <c r="B17" s="12"/>
      <c r="C17" s="13" t="s">
        <v>176</v>
      </c>
      <c r="D17" s="12">
        <v>2</v>
      </c>
      <c r="E17" s="13" t="s">
        <v>177</v>
      </c>
      <c r="F17" s="13" t="s">
        <v>178</v>
      </c>
      <c r="G17" s="13" t="s">
        <v>179</v>
      </c>
      <c r="H17" s="14">
        <v>2</v>
      </c>
      <c r="I17" s="21">
        <f t="shared" si="0"/>
        <v>1</v>
      </c>
      <c r="J17" s="13" t="s">
        <v>180</v>
      </c>
      <c r="K17" s="36">
        <f>K18/63</f>
        <v>0.650793650793651</v>
      </c>
      <c r="L17" s="3">
        <f>(99%-85%)/15%</f>
        <v>0.933333333333333</v>
      </c>
      <c r="M17" s="1">
        <f>L17*5</f>
        <v>4.66666666666667</v>
      </c>
    </row>
    <row r="18" s="1" customFormat="1" ht="103" customHeight="1" spans="1:13">
      <c r="A18" s="11" t="s">
        <v>181</v>
      </c>
      <c r="B18" s="27" t="s">
        <v>182</v>
      </c>
      <c r="C18" s="13" t="s">
        <v>183</v>
      </c>
      <c r="D18" s="12">
        <v>5</v>
      </c>
      <c r="E18" s="28" t="s">
        <v>184</v>
      </c>
      <c r="F18" s="28" t="s">
        <v>185</v>
      </c>
      <c r="G18" s="29" t="s">
        <v>186</v>
      </c>
      <c r="H18" s="14">
        <v>5</v>
      </c>
      <c r="I18" s="21">
        <f t="shared" si="0"/>
        <v>1</v>
      </c>
      <c r="J18" s="13" t="s">
        <v>187</v>
      </c>
      <c r="K18" s="3">
        <f>16+15+10</f>
        <v>41</v>
      </c>
      <c r="L18" s="37">
        <f>(68/63)*100%</f>
        <v>1.07936507936508</v>
      </c>
      <c r="M18" s="1">
        <f>(107.94%-85%)/(100%-85%)*5</f>
        <v>7.64666666666666</v>
      </c>
    </row>
    <row r="19" s="1" customFormat="1" ht="112" customHeight="1" spans="1:16">
      <c r="A19" s="12"/>
      <c r="B19" s="25"/>
      <c r="C19" s="13" t="s">
        <v>188</v>
      </c>
      <c r="D19" s="12">
        <v>2</v>
      </c>
      <c r="E19" s="13" t="s">
        <v>189</v>
      </c>
      <c r="F19" s="13" t="s">
        <v>190</v>
      </c>
      <c r="G19" s="15" t="s">
        <v>191</v>
      </c>
      <c r="H19" s="14">
        <v>1.09</v>
      </c>
      <c r="I19" s="21">
        <f t="shared" si="0"/>
        <v>0.545</v>
      </c>
      <c r="J19" s="13" t="s">
        <v>192</v>
      </c>
      <c r="K19" s="37">
        <f>(682.3/790)*100%</f>
        <v>0.863670886075949</v>
      </c>
      <c r="L19" s="3">
        <f>(K19-85%)/15%*0.5*5</f>
        <v>0.227848101265823</v>
      </c>
      <c r="M19" s="1">
        <f>(684.99/500)*100%</f>
        <v>1.36998</v>
      </c>
      <c r="N19" s="1">
        <f>M19+2.5</f>
        <v>3.86998</v>
      </c>
      <c r="O19" s="1">
        <f>N19/0.15</f>
        <v>25.7998666666667</v>
      </c>
      <c r="P19" s="1">
        <f>O19*5</f>
        <v>128.999333333333</v>
      </c>
    </row>
    <row r="20" s="1" customFormat="1" ht="101" customHeight="1" spans="1:15">
      <c r="A20" s="12"/>
      <c r="B20" s="25"/>
      <c r="C20" s="13" t="s">
        <v>193</v>
      </c>
      <c r="D20" s="12">
        <v>3</v>
      </c>
      <c r="E20" s="13" t="s">
        <v>194</v>
      </c>
      <c r="F20" s="13" t="s">
        <v>195</v>
      </c>
      <c r="G20" s="15" t="s">
        <v>196</v>
      </c>
      <c r="H20" s="14">
        <v>3</v>
      </c>
      <c r="I20" s="21">
        <f t="shared" si="0"/>
        <v>1</v>
      </c>
      <c r="J20" s="13" t="s">
        <v>197</v>
      </c>
      <c r="K20" s="3">
        <f>17/27</f>
        <v>0.62962962962963</v>
      </c>
      <c r="L20" s="3">
        <v>31000000</v>
      </c>
      <c r="M20" s="37">
        <f>K20/L20</f>
        <v>2.0310633213859e-8</v>
      </c>
      <c r="N20" s="1">
        <f>K20/L20</f>
        <v>2.0310633213859e-8</v>
      </c>
      <c r="O20" s="1" t="e">
        <f>M21*#REF!</f>
        <v>#REF!</v>
      </c>
    </row>
    <row r="21" s="1" customFormat="1" ht="186" customHeight="1" spans="1:19">
      <c r="A21" s="12"/>
      <c r="B21" s="25"/>
      <c r="C21" s="13" t="s">
        <v>198</v>
      </c>
      <c r="D21" s="12">
        <v>10</v>
      </c>
      <c r="E21" s="28" t="s">
        <v>199</v>
      </c>
      <c r="F21" s="28" t="s">
        <v>200</v>
      </c>
      <c r="G21" s="15" t="s">
        <v>201</v>
      </c>
      <c r="H21" s="14">
        <v>2.71</v>
      </c>
      <c r="I21" s="21">
        <f t="shared" si="0"/>
        <v>0.271</v>
      </c>
      <c r="J21" s="13" t="s">
        <v>202</v>
      </c>
      <c r="K21" s="3">
        <v>7476443.18</v>
      </c>
      <c r="L21" s="3">
        <f>(140-34-15)/90*100%</f>
        <v>1.01111111111111</v>
      </c>
      <c r="M21" s="37">
        <f>(115%-101.11%)/(115%-100%)</f>
        <v>0.926000000000001</v>
      </c>
      <c r="N21" s="1" t="e">
        <f>M21*#REF!*5</f>
        <v>#REF!</v>
      </c>
      <c r="O21" s="22" t="e">
        <f>N21*5</f>
        <v>#REF!</v>
      </c>
      <c r="P21" s="1" t="e">
        <f>(115%-O21)/(115%-100%)</f>
        <v>#REF!</v>
      </c>
      <c r="Q21" s="1">
        <f>K21/L21</f>
        <v>7394284.46373626</v>
      </c>
      <c r="R21" s="24">
        <f>Q21*5</f>
        <v>36971422.3186813</v>
      </c>
      <c r="S21" s="1" t="e">
        <f>R21*P21</f>
        <v>#REF!</v>
      </c>
    </row>
    <row r="22" s="1" customFormat="1" ht="96" customHeight="1" spans="1:20">
      <c r="A22" s="12"/>
      <c r="B22" s="25"/>
      <c r="C22" s="13" t="s">
        <v>203</v>
      </c>
      <c r="D22" s="12">
        <v>5</v>
      </c>
      <c r="E22" s="13" t="s">
        <v>204</v>
      </c>
      <c r="F22" s="13" t="s">
        <v>205</v>
      </c>
      <c r="G22" s="15" t="s">
        <v>206</v>
      </c>
      <c r="H22" s="14">
        <v>5</v>
      </c>
      <c r="I22" s="21">
        <f t="shared" si="0"/>
        <v>1</v>
      </c>
      <c r="J22" s="13" t="s">
        <v>207</v>
      </c>
      <c r="K22" s="3" t="s">
        <v>208</v>
      </c>
      <c r="L22" s="3"/>
      <c r="M22" s="1">
        <f>(140-34-15)/90</f>
        <v>1.01111111111111</v>
      </c>
      <c r="N22" s="1" t="e">
        <f>(115%-1.01%)/(115%-100%)*5*#REF!</f>
        <v>#REF!</v>
      </c>
      <c r="O22" s="1">
        <f>100/3100</f>
        <v>0.032258064516129</v>
      </c>
      <c r="P22" s="1">
        <f>O22*H22</f>
        <v>0.161290322580645</v>
      </c>
      <c r="S22" s="1">
        <f>36/63</f>
        <v>0.571428571428571</v>
      </c>
      <c r="T22" s="1">
        <f>S22*10</f>
        <v>5.71428571428571</v>
      </c>
    </row>
    <row r="23" s="1" customFormat="1" ht="115" customHeight="1" spans="1:12">
      <c r="A23" s="12"/>
      <c r="B23" s="26"/>
      <c r="C23" s="18" t="s">
        <v>209</v>
      </c>
      <c r="D23" s="17">
        <v>5</v>
      </c>
      <c r="E23" s="18" t="s">
        <v>210</v>
      </c>
      <c r="F23" s="20" t="s">
        <v>211</v>
      </c>
      <c r="G23" s="13" t="s">
        <v>212</v>
      </c>
      <c r="H23" s="14">
        <v>4.92</v>
      </c>
      <c r="I23" s="21">
        <f t="shared" si="0"/>
        <v>0.984</v>
      </c>
      <c r="J23" s="13" t="s">
        <v>213</v>
      </c>
      <c r="K23" s="3"/>
      <c r="L23" s="3"/>
    </row>
    <row r="24" s="1" customFormat="1" ht="41" customHeight="1" spans="1:12">
      <c r="A24" s="11" t="s">
        <v>214</v>
      </c>
      <c r="B24" s="11" t="s">
        <v>215</v>
      </c>
      <c r="C24" s="30" t="s">
        <v>216</v>
      </c>
      <c r="D24" s="31">
        <v>10</v>
      </c>
      <c r="E24" s="30" t="s">
        <v>217</v>
      </c>
      <c r="F24" s="30" t="s">
        <v>218</v>
      </c>
      <c r="G24" s="30" t="s">
        <v>219</v>
      </c>
      <c r="H24" s="32">
        <v>10</v>
      </c>
      <c r="I24" s="38">
        <f t="shared" si="0"/>
        <v>1</v>
      </c>
      <c r="J24" s="30" t="s">
        <v>220</v>
      </c>
      <c r="K24" s="3"/>
      <c r="L24" s="3"/>
    </row>
    <row r="25" s="1" customFormat="1" ht="58" customHeight="1" spans="1:12">
      <c r="A25" s="11"/>
      <c r="B25" s="11"/>
      <c r="C25" s="33"/>
      <c r="D25" s="34"/>
      <c r="E25" s="33"/>
      <c r="F25" s="33"/>
      <c r="G25" s="33"/>
      <c r="H25" s="35"/>
      <c r="I25" s="39"/>
      <c r="J25" s="33"/>
      <c r="K25" s="3"/>
      <c r="L25" s="3"/>
    </row>
    <row r="26" s="1" customFormat="1" ht="144" customHeight="1" spans="1:12">
      <c r="A26" s="11"/>
      <c r="B26" s="11" t="s">
        <v>221</v>
      </c>
      <c r="C26" s="20" t="s">
        <v>222</v>
      </c>
      <c r="D26" s="12">
        <v>5</v>
      </c>
      <c r="E26" s="28" t="s">
        <v>223</v>
      </c>
      <c r="F26" s="29" t="s">
        <v>224</v>
      </c>
      <c r="G26" s="15" t="s">
        <v>225</v>
      </c>
      <c r="H26" s="14">
        <v>4.17</v>
      </c>
      <c r="I26" s="21">
        <f t="shared" ref="I26:I29" si="1">H26/D26</f>
        <v>0.834</v>
      </c>
      <c r="J26" s="40" t="s">
        <v>226</v>
      </c>
      <c r="K26" s="3">
        <f>(20%-10.83%)/(20%-10%)*5</f>
        <v>4.585</v>
      </c>
      <c r="L26" s="3">
        <v>14.99</v>
      </c>
    </row>
    <row r="27" s="1" customFormat="1" ht="85" customHeight="1" spans="1:13">
      <c r="A27" s="11"/>
      <c r="B27" s="11" t="s">
        <v>227</v>
      </c>
      <c r="C27" s="20" t="s">
        <v>228</v>
      </c>
      <c r="D27" s="12">
        <v>5</v>
      </c>
      <c r="E27" s="13" t="s">
        <v>229</v>
      </c>
      <c r="F27" s="13" t="s">
        <v>230</v>
      </c>
      <c r="G27" s="13" t="s">
        <v>231</v>
      </c>
      <c r="H27" s="14">
        <v>5</v>
      </c>
      <c r="I27" s="21">
        <f t="shared" si="1"/>
        <v>1</v>
      </c>
      <c r="J27" s="15" t="s">
        <v>232</v>
      </c>
      <c r="K27" s="3"/>
      <c r="L27" s="3">
        <f>1%/5%</f>
        <v>0.2</v>
      </c>
      <c r="M27" s="1">
        <f>L27*5</f>
        <v>1</v>
      </c>
    </row>
    <row r="28" s="1" customFormat="1" ht="119" customHeight="1" spans="1:13">
      <c r="A28" s="11"/>
      <c r="B28" s="11" t="s">
        <v>233</v>
      </c>
      <c r="C28" s="20" t="s">
        <v>234</v>
      </c>
      <c r="D28" s="12">
        <v>10</v>
      </c>
      <c r="E28" s="13" t="s">
        <v>235</v>
      </c>
      <c r="F28" s="13" t="s">
        <v>236</v>
      </c>
      <c r="G28" s="13" t="s">
        <v>237</v>
      </c>
      <c r="H28" s="14">
        <v>7.57</v>
      </c>
      <c r="I28" s="21">
        <f t="shared" si="1"/>
        <v>0.757</v>
      </c>
      <c r="J28" s="13" t="s">
        <v>238</v>
      </c>
      <c r="K28" s="3"/>
      <c r="L28" s="3">
        <f>4%/5%</f>
        <v>0.8</v>
      </c>
      <c r="M28" s="1">
        <f>L28*5</f>
        <v>4</v>
      </c>
    </row>
    <row r="29" s="1" customFormat="1" ht="31" customHeight="1" spans="1:12">
      <c r="A29" s="12" t="s">
        <v>239</v>
      </c>
      <c r="B29" s="12"/>
      <c r="C29" s="12"/>
      <c r="D29" s="12">
        <f>SUM(D4:D28)</f>
        <v>100</v>
      </c>
      <c r="E29" s="13"/>
      <c r="F29" s="13"/>
      <c r="G29" s="13"/>
      <c r="H29" s="14">
        <f>SUM(H4:H28)</f>
        <v>83.96</v>
      </c>
      <c r="I29" s="21">
        <f t="shared" si="1"/>
        <v>0.8396</v>
      </c>
      <c r="J29" s="13"/>
      <c r="K29" s="3"/>
      <c r="L29" s="3"/>
    </row>
  </sheetData>
  <autoFilter ref="A3:P29">
    <extLst/>
  </autoFilter>
  <mergeCells count="20">
    <mergeCell ref="A2:J2"/>
    <mergeCell ref="A29:C29"/>
    <mergeCell ref="A4:A11"/>
    <mergeCell ref="A12:A17"/>
    <mergeCell ref="A18:A23"/>
    <mergeCell ref="A24:A28"/>
    <mergeCell ref="B4:B7"/>
    <mergeCell ref="B8:B11"/>
    <mergeCell ref="B12:B14"/>
    <mergeCell ref="B15:B17"/>
    <mergeCell ref="B18:B23"/>
    <mergeCell ref="B24:B25"/>
    <mergeCell ref="C24:C25"/>
    <mergeCell ref="D24:D25"/>
    <mergeCell ref="E24:E25"/>
    <mergeCell ref="F24:F25"/>
    <mergeCell ref="G24:G25"/>
    <mergeCell ref="H24:H25"/>
    <mergeCell ref="I24:I25"/>
    <mergeCell ref="J24:J2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W29"/>
  <sheetViews>
    <sheetView tabSelected="1" view="pageBreakPreview" zoomScale="90" zoomScaleNormal="70" zoomScaleSheetLayoutView="90" workbookViewId="0">
      <pane xSplit="1" ySplit="3" topLeftCell="H4" activePane="bottomRight" state="frozen"/>
      <selection/>
      <selection pane="topRight"/>
      <selection pane="bottomLeft"/>
      <selection pane="bottomRight" activeCell="N6" sqref="N6"/>
    </sheetView>
  </sheetViews>
  <sheetFormatPr defaultColWidth="9" defaultRowHeight="15"/>
  <cols>
    <col min="1" max="3" width="9.61666666666667" style="1" customWidth="1"/>
    <col min="4" max="4" width="7.38333333333333" style="1" customWidth="1"/>
    <col min="5" max="5" width="26.1833333333333" style="1" customWidth="1"/>
    <col min="6" max="6" width="36.3666666666667" style="1" customWidth="1"/>
    <col min="7" max="7" width="49.9083333333333" style="1" customWidth="1"/>
    <col min="8" max="8" width="8.98333333333333" style="2" customWidth="1"/>
    <col min="9" max="9" width="8.98333333333333" style="1" customWidth="1"/>
    <col min="10" max="10" width="22.9916666666667" style="1" customWidth="1"/>
    <col min="11" max="11" width="13.7583333333333" style="3" customWidth="1"/>
    <col min="12" max="12" width="16.275" style="3" customWidth="1"/>
    <col min="13" max="13" width="16.275" style="1" customWidth="1"/>
    <col min="14" max="14" width="13.7583333333333" style="1" customWidth="1"/>
    <col min="15" max="15" width="12.8166666666667" style="1" customWidth="1"/>
    <col min="16" max="16" width="13.7583333333333" style="1" customWidth="1"/>
    <col min="17" max="17" width="12.8166666666667" style="1" customWidth="1"/>
    <col min="18" max="18" width="11.5" style="1" customWidth="1"/>
    <col min="19" max="19" width="13.7583333333333" style="1" customWidth="1"/>
    <col min="20" max="21" width="12.625" style="1" customWidth="1"/>
    <col min="22" max="16384" width="9" style="1"/>
  </cols>
  <sheetData>
    <row r="1" ht="31" customHeight="1" spans="1:6">
      <c r="A1" s="4" t="s">
        <v>95</v>
      </c>
      <c r="B1" s="4"/>
      <c r="C1" s="5"/>
      <c r="D1" s="2"/>
      <c r="E1" s="5"/>
      <c r="F1" s="6"/>
    </row>
    <row r="2" ht="31" customHeight="1" spans="1:10">
      <c r="A2" s="7" t="s">
        <v>96</v>
      </c>
      <c r="B2" s="8"/>
      <c r="C2" s="8"/>
      <c r="D2" s="8"/>
      <c r="E2" s="8"/>
      <c r="F2" s="8"/>
      <c r="G2" s="8"/>
      <c r="H2" s="8"/>
      <c r="I2" s="8"/>
      <c r="J2" s="8"/>
    </row>
    <row r="3" s="1" customFormat="1" ht="30" customHeight="1" spans="1:12">
      <c r="A3" s="9" t="s">
        <v>97</v>
      </c>
      <c r="B3" s="9" t="s">
        <v>98</v>
      </c>
      <c r="C3" s="9" t="s">
        <v>99</v>
      </c>
      <c r="D3" s="9" t="s">
        <v>100</v>
      </c>
      <c r="E3" s="9" t="s">
        <v>101</v>
      </c>
      <c r="F3" s="9" t="s">
        <v>102</v>
      </c>
      <c r="G3" s="9" t="s">
        <v>103</v>
      </c>
      <c r="H3" s="9" t="s">
        <v>104</v>
      </c>
      <c r="I3" s="9" t="s">
        <v>105</v>
      </c>
      <c r="J3" s="9" t="s">
        <v>106</v>
      </c>
      <c r="K3" s="3"/>
      <c r="L3" s="3"/>
    </row>
    <row r="4" s="1" customFormat="1" ht="193" customHeight="1" spans="1:12">
      <c r="A4" s="10" t="s">
        <v>107</v>
      </c>
      <c r="B4" s="11" t="s">
        <v>108</v>
      </c>
      <c r="C4" s="11" t="s">
        <v>109</v>
      </c>
      <c r="D4" s="12">
        <v>2</v>
      </c>
      <c r="E4" s="13" t="s">
        <v>110</v>
      </c>
      <c r="F4" s="13" t="s">
        <v>111</v>
      </c>
      <c r="G4" s="13" t="s">
        <v>112</v>
      </c>
      <c r="H4" s="14">
        <v>2</v>
      </c>
      <c r="I4" s="21">
        <f t="shared" ref="I4:I24" si="0">H4/D4</f>
        <v>1</v>
      </c>
      <c r="J4" s="13" t="s">
        <v>113</v>
      </c>
      <c r="K4" s="3"/>
      <c r="L4" s="3"/>
    </row>
    <row r="5" s="1" customFormat="1" ht="182" customHeight="1" spans="1:12">
      <c r="A5" s="10"/>
      <c r="B5" s="11"/>
      <c r="C5" s="11" t="s">
        <v>114</v>
      </c>
      <c r="D5" s="12">
        <v>5</v>
      </c>
      <c r="E5" s="13" t="s">
        <v>115</v>
      </c>
      <c r="F5" s="13" t="s">
        <v>116</v>
      </c>
      <c r="G5" s="13" t="s">
        <v>117</v>
      </c>
      <c r="H5" s="14">
        <v>5</v>
      </c>
      <c r="I5" s="21">
        <f t="shared" si="0"/>
        <v>1</v>
      </c>
      <c r="J5" s="15" t="s">
        <v>240</v>
      </c>
      <c r="K5" s="3"/>
      <c r="L5" s="3"/>
    </row>
    <row r="6" s="1" customFormat="1" ht="117" customHeight="1" spans="1:12">
      <c r="A6" s="10"/>
      <c r="B6" s="11"/>
      <c r="C6" s="11" t="s">
        <v>119</v>
      </c>
      <c r="D6" s="12">
        <v>3</v>
      </c>
      <c r="E6" s="15" t="s">
        <v>241</v>
      </c>
      <c r="F6" s="13" t="s">
        <v>121</v>
      </c>
      <c r="G6" s="13" t="s">
        <v>122</v>
      </c>
      <c r="H6" s="14">
        <v>3</v>
      </c>
      <c r="I6" s="21">
        <f t="shared" si="0"/>
        <v>1</v>
      </c>
      <c r="J6" s="13" t="s">
        <v>123</v>
      </c>
      <c r="K6" s="3"/>
      <c r="L6" s="3"/>
    </row>
    <row r="7" s="1" customFormat="1" ht="79" customHeight="1" spans="1:12">
      <c r="A7" s="10"/>
      <c r="B7" s="11"/>
      <c r="C7" s="11" t="s">
        <v>124</v>
      </c>
      <c r="D7" s="12">
        <v>2</v>
      </c>
      <c r="E7" s="13" t="s">
        <v>125</v>
      </c>
      <c r="F7" s="13" t="s">
        <v>126</v>
      </c>
      <c r="G7" s="13" t="s">
        <v>127</v>
      </c>
      <c r="H7" s="14">
        <v>2</v>
      </c>
      <c r="I7" s="21">
        <f t="shared" si="0"/>
        <v>1</v>
      </c>
      <c r="J7" s="13" t="s">
        <v>128</v>
      </c>
      <c r="K7" s="3"/>
      <c r="L7" s="3"/>
    </row>
    <row r="8" s="1" customFormat="1" ht="133" customHeight="1" spans="1:17">
      <c r="A8" s="10" t="s">
        <v>242</v>
      </c>
      <c r="B8" s="10" t="s">
        <v>129</v>
      </c>
      <c r="C8" s="11" t="s">
        <v>130</v>
      </c>
      <c r="D8" s="12">
        <v>2</v>
      </c>
      <c r="E8" s="13" t="s">
        <v>131</v>
      </c>
      <c r="F8" s="15" t="s">
        <v>132</v>
      </c>
      <c r="G8" s="13" t="s">
        <v>133</v>
      </c>
      <c r="H8" s="14">
        <v>0</v>
      </c>
      <c r="I8" s="21">
        <f t="shared" si="0"/>
        <v>0</v>
      </c>
      <c r="J8" s="13" t="s">
        <v>134</v>
      </c>
      <c r="K8" s="3"/>
      <c r="L8" s="3"/>
      <c r="M8" s="1"/>
      <c r="N8" s="1" t="e">
        <f>(K8+L8)/M8</f>
        <v>#DIV/0!</v>
      </c>
      <c r="O8" s="1" t="s">
        <v>135</v>
      </c>
      <c r="P8" s="1">
        <f>(99%-85%)/(100%-85%)*2</f>
        <v>1.86666666666667</v>
      </c>
      <c r="Q8" s="1">
        <f>(86%-85%)/(100%-85%)*2</f>
        <v>0.133333333333333</v>
      </c>
    </row>
    <row r="9" s="1" customFormat="1" ht="103" customHeight="1" spans="1:12">
      <c r="A9" s="10"/>
      <c r="B9" s="11"/>
      <c r="C9" s="10" t="s">
        <v>243</v>
      </c>
      <c r="D9" s="12">
        <v>2</v>
      </c>
      <c r="E9" s="13" t="s">
        <v>137</v>
      </c>
      <c r="F9" s="15" t="s">
        <v>138</v>
      </c>
      <c r="G9" s="13" t="s">
        <v>139</v>
      </c>
      <c r="H9" s="14">
        <v>0</v>
      </c>
      <c r="I9" s="21">
        <f t="shared" si="0"/>
        <v>0</v>
      </c>
      <c r="J9" s="13" t="s">
        <v>134</v>
      </c>
      <c r="K9" s="3"/>
      <c r="L9" s="3"/>
    </row>
    <row r="10" s="1" customFormat="1" ht="167" customHeight="1" spans="1:12">
      <c r="A10" s="10"/>
      <c r="B10" s="10" t="s">
        <v>129</v>
      </c>
      <c r="C10" s="11" t="s">
        <v>140</v>
      </c>
      <c r="D10" s="12">
        <v>2</v>
      </c>
      <c r="E10" s="13" t="s">
        <v>141</v>
      </c>
      <c r="F10" s="13" t="s">
        <v>142</v>
      </c>
      <c r="G10" s="13" t="s">
        <v>143</v>
      </c>
      <c r="H10" s="14">
        <v>2</v>
      </c>
      <c r="I10" s="21">
        <f t="shared" si="0"/>
        <v>1</v>
      </c>
      <c r="J10" s="13" t="s">
        <v>144</v>
      </c>
      <c r="K10" s="3"/>
      <c r="L10" s="3"/>
    </row>
    <row r="11" s="1" customFormat="1" ht="105" customHeight="1" spans="1:12">
      <c r="A11" s="10"/>
      <c r="B11" s="10"/>
      <c r="C11" s="11" t="s">
        <v>145</v>
      </c>
      <c r="D11" s="12">
        <v>2</v>
      </c>
      <c r="E11" s="13" t="s">
        <v>146</v>
      </c>
      <c r="F11" s="13" t="s">
        <v>147</v>
      </c>
      <c r="G11" s="13" t="s">
        <v>148</v>
      </c>
      <c r="H11" s="14">
        <v>2</v>
      </c>
      <c r="I11" s="21">
        <f t="shared" si="0"/>
        <v>1</v>
      </c>
      <c r="J11" s="15" t="s">
        <v>244</v>
      </c>
      <c r="K11" s="3"/>
      <c r="L11" s="3"/>
    </row>
    <row r="12" s="1" customFormat="1" ht="101" customHeight="1" spans="1:12">
      <c r="A12" s="10" t="s">
        <v>150</v>
      </c>
      <c r="B12" s="11" t="s">
        <v>151</v>
      </c>
      <c r="C12" s="11" t="s">
        <v>152</v>
      </c>
      <c r="D12" s="12">
        <v>2</v>
      </c>
      <c r="E12" s="13" t="s">
        <v>153</v>
      </c>
      <c r="F12" s="13" t="s">
        <v>154</v>
      </c>
      <c r="G12" s="13" t="s">
        <v>155</v>
      </c>
      <c r="H12" s="14">
        <v>2</v>
      </c>
      <c r="I12" s="21">
        <f t="shared" si="0"/>
        <v>1</v>
      </c>
      <c r="J12" s="15" t="s">
        <v>156</v>
      </c>
      <c r="K12" s="3"/>
      <c r="L12" s="3"/>
    </row>
    <row r="13" s="1" customFormat="1" ht="225" customHeight="1" spans="1:12">
      <c r="A13" s="10" t="s">
        <v>150</v>
      </c>
      <c r="B13" s="11" t="s">
        <v>151</v>
      </c>
      <c r="C13" s="11" t="s">
        <v>157</v>
      </c>
      <c r="D13" s="12">
        <v>8</v>
      </c>
      <c r="E13" s="13" t="s">
        <v>158</v>
      </c>
      <c r="F13" s="13" t="s">
        <v>159</v>
      </c>
      <c r="G13" s="15" t="s">
        <v>245</v>
      </c>
      <c r="H13" s="14">
        <v>8</v>
      </c>
      <c r="I13" s="21">
        <f t="shared" si="0"/>
        <v>1</v>
      </c>
      <c r="J13" s="13" t="s">
        <v>161</v>
      </c>
      <c r="K13" s="3"/>
      <c r="L13" s="3"/>
    </row>
    <row r="14" s="1" customFormat="1" ht="97" customHeight="1" spans="1:12">
      <c r="A14" s="10"/>
      <c r="B14" s="11"/>
      <c r="C14" s="11" t="s">
        <v>162</v>
      </c>
      <c r="D14" s="12">
        <v>2</v>
      </c>
      <c r="E14" s="13" t="s">
        <v>163</v>
      </c>
      <c r="F14" s="13" t="s">
        <v>164</v>
      </c>
      <c r="G14" s="15" t="s">
        <v>246</v>
      </c>
      <c r="H14" s="14">
        <v>2</v>
      </c>
      <c r="I14" s="21">
        <f t="shared" si="0"/>
        <v>1</v>
      </c>
      <c r="J14" s="13" t="s">
        <v>166</v>
      </c>
      <c r="K14" s="3"/>
      <c r="L14" s="3"/>
    </row>
    <row r="15" s="1" customFormat="1" ht="99" customHeight="1" spans="1:12">
      <c r="A15" s="10"/>
      <c r="B15" s="11" t="s">
        <v>167</v>
      </c>
      <c r="C15" s="11" t="s">
        <v>152</v>
      </c>
      <c r="D15" s="12">
        <v>2</v>
      </c>
      <c r="E15" s="13" t="s">
        <v>168</v>
      </c>
      <c r="F15" s="13" t="s">
        <v>169</v>
      </c>
      <c r="G15" s="13" t="s">
        <v>170</v>
      </c>
      <c r="H15" s="14">
        <v>2</v>
      </c>
      <c r="I15" s="21">
        <f t="shared" si="0"/>
        <v>1</v>
      </c>
      <c r="J15" s="13" t="s">
        <v>171</v>
      </c>
      <c r="K15" s="3"/>
      <c r="L15" s="3"/>
    </row>
    <row r="16" s="1" customFormat="1" ht="165" customHeight="1" spans="1:12">
      <c r="A16" s="10"/>
      <c r="B16" s="11"/>
      <c r="C16" s="11" t="s">
        <v>172</v>
      </c>
      <c r="D16" s="12">
        <v>4</v>
      </c>
      <c r="E16" s="13" t="s">
        <v>173</v>
      </c>
      <c r="F16" s="13" t="s">
        <v>174</v>
      </c>
      <c r="G16" s="13" t="s">
        <v>175</v>
      </c>
      <c r="H16" s="14">
        <v>3.5</v>
      </c>
      <c r="I16" s="21">
        <f t="shared" si="0"/>
        <v>0.875</v>
      </c>
      <c r="J16" s="13" t="s">
        <v>134</v>
      </c>
      <c r="K16" s="3"/>
      <c r="L16" s="3"/>
    </row>
    <row r="17" s="1" customFormat="1" ht="150" customHeight="1" spans="1:12">
      <c r="A17" s="10" t="s">
        <v>247</v>
      </c>
      <c r="B17" s="10" t="s">
        <v>167</v>
      </c>
      <c r="C17" s="11" t="s">
        <v>176</v>
      </c>
      <c r="D17" s="12">
        <v>2</v>
      </c>
      <c r="E17" s="13" t="s">
        <v>177</v>
      </c>
      <c r="F17" s="13" t="s">
        <v>178</v>
      </c>
      <c r="G17" s="13" t="s">
        <v>179</v>
      </c>
      <c r="H17" s="14">
        <v>2</v>
      </c>
      <c r="I17" s="21">
        <f t="shared" si="0"/>
        <v>1</v>
      </c>
      <c r="J17" s="13" t="s">
        <v>180</v>
      </c>
      <c r="K17" s="3"/>
      <c r="L17" s="3"/>
    </row>
    <row r="18" s="1" customFormat="1" ht="140" customHeight="1" spans="1:15">
      <c r="A18" s="10" t="s">
        <v>181</v>
      </c>
      <c r="B18" s="10" t="s">
        <v>182</v>
      </c>
      <c r="C18" s="10" t="s">
        <v>248</v>
      </c>
      <c r="D18" s="12">
        <v>5</v>
      </c>
      <c r="E18" s="13" t="s">
        <v>184</v>
      </c>
      <c r="F18" s="15" t="s">
        <v>185</v>
      </c>
      <c r="G18" s="15" t="s">
        <v>186</v>
      </c>
      <c r="H18" s="14">
        <v>5</v>
      </c>
      <c r="I18" s="21">
        <f t="shared" si="0"/>
        <v>1</v>
      </c>
      <c r="J18" s="13" t="s">
        <v>187</v>
      </c>
      <c r="K18" s="3"/>
      <c r="L18" s="3"/>
      <c r="M18" s="1"/>
      <c r="N18" s="1">
        <f>(99%-85%)/(100%-85%)*5</f>
        <v>4.66666666666667</v>
      </c>
      <c r="O18" s="1">
        <f>(86%-85%)/(100%-85%)*5</f>
        <v>0.333333333333334</v>
      </c>
    </row>
    <row r="19" s="1" customFormat="1" ht="143" customHeight="1" spans="1:12">
      <c r="A19" s="10"/>
      <c r="B19" s="10"/>
      <c r="C19" s="10" t="s">
        <v>249</v>
      </c>
      <c r="D19" s="12">
        <v>2</v>
      </c>
      <c r="E19" s="13" t="s">
        <v>189</v>
      </c>
      <c r="F19" s="15" t="s">
        <v>190</v>
      </c>
      <c r="G19" s="15" t="s">
        <v>191</v>
      </c>
      <c r="H19" s="14">
        <v>1.09</v>
      </c>
      <c r="I19" s="21">
        <f t="shared" si="0"/>
        <v>0.545</v>
      </c>
      <c r="J19" s="13" t="s">
        <v>192</v>
      </c>
      <c r="K19" s="3"/>
      <c r="L19" s="3"/>
    </row>
    <row r="20" s="1" customFormat="1" ht="159" customHeight="1" spans="1:12">
      <c r="A20" s="10"/>
      <c r="B20" s="10"/>
      <c r="C20" s="10" t="s">
        <v>250</v>
      </c>
      <c r="D20" s="12">
        <v>3</v>
      </c>
      <c r="E20" s="13" t="s">
        <v>194</v>
      </c>
      <c r="F20" s="15" t="s">
        <v>195</v>
      </c>
      <c r="G20" s="15" t="s">
        <v>196</v>
      </c>
      <c r="H20" s="14">
        <v>3</v>
      </c>
      <c r="I20" s="21">
        <f t="shared" si="0"/>
        <v>1</v>
      </c>
      <c r="J20" s="13" t="s">
        <v>197</v>
      </c>
      <c r="K20" s="3"/>
      <c r="L20" s="3"/>
    </row>
    <row r="21" s="1" customFormat="1" ht="217" customHeight="1" spans="1:18">
      <c r="A21" s="10" t="s">
        <v>251</v>
      </c>
      <c r="B21" s="10" t="s">
        <v>252</v>
      </c>
      <c r="C21" s="10" t="s">
        <v>253</v>
      </c>
      <c r="D21" s="12">
        <v>10</v>
      </c>
      <c r="E21" s="15" t="s">
        <v>254</v>
      </c>
      <c r="F21" s="15" t="s">
        <v>255</v>
      </c>
      <c r="G21" s="15" t="s">
        <v>256</v>
      </c>
      <c r="H21" s="14">
        <f>0.3+2.47</f>
        <v>2.77</v>
      </c>
      <c r="I21" s="21">
        <f t="shared" si="0"/>
        <v>0.277</v>
      </c>
      <c r="J21" s="13" t="s">
        <v>202</v>
      </c>
      <c r="K21" s="3"/>
      <c r="L21" s="3"/>
      <c r="M21" s="1"/>
      <c r="N21" s="1"/>
      <c r="O21" s="22"/>
      <c r="P21" s="1"/>
      <c r="Q21" s="1"/>
      <c r="R21" s="24"/>
    </row>
    <row r="22" s="1" customFormat="1" ht="114" customHeight="1" spans="1:23">
      <c r="A22" s="10"/>
      <c r="B22" s="10"/>
      <c r="C22" s="10" t="s">
        <v>257</v>
      </c>
      <c r="D22" s="12">
        <v>5</v>
      </c>
      <c r="E22" s="15" t="s">
        <v>258</v>
      </c>
      <c r="F22" s="15" t="s">
        <v>205</v>
      </c>
      <c r="G22" s="15" t="s">
        <v>206</v>
      </c>
      <c r="H22" s="14">
        <v>5</v>
      </c>
      <c r="I22" s="21">
        <f t="shared" si="0"/>
        <v>1</v>
      </c>
      <c r="J22" s="13" t="s">
        <v>207</v>
      </c>
      <c r="K22" s="3"/>
      <c r="L22" s="3"/>
      <c r="M22" s="3"/>
      <c r="N22" s="3"/>
      <c r="O22" s="3"/>
      <c r="P22" s="3"/>
      <c r="Q22" s="3"/>
      <c r="R22" s="3"/>
      <c r="S22" s="3"/>
      <c r="T22" s="3"/>
      <c r="U22" s="3"/>
      <c r="V22" s="3"/>
      <c r="W22" s="3"/>
    </row>
    <row r="23" s="1" customFormat="1" ht="134" customHeight="1" spans="1:12">
      <c r="A23" s="10"/>
      <c r="B23" s="10"/>
      <c r="C23" s="16" t="s">
        <v>259</v>
      </c>
      <c r="D23" s="17">
        <v>5</v>
      </c>
      <c r="E23" s="18" t="s">
        <v>210</v>
      </c>
      <c r="F23" s="19" t="s">
        <v>211</v>
      </c>
      <c r="G23" s="15" t="s">
        <v>260</v>
      </c>
      <c r="H23" s="14">
        <v>4.92</v>
      </c>
      <c r="I23" s="21">
        <f t="shared" si="0"/>
        <v>0.984</v>
      </c>
      <c r="J23" s="13" t="s">
        <v>213</v>
      </c>
      <c r="K23" s="3"/>
      <c r="L23" s="3"/>
    </row>
    <row r="24" s="1" customFormat="1" ht="60" customHeight="1" spans="1:12">
      <c r="A24" s="10" t="s">
        <v>214</v>
      </c>
      <c r="B24" s="11" t="s">
        <v>215</v>
      </c>
      <c r="C24" s="10" t="s">
        <v>261</v>
      </c>
      <c r="D24" s="12">
        <v>10</v>
      </c>
      <c r="E24" s="20" t="s">
        <v>217</v>
      </c>
      <c r="F24" s="19" t="s">
        <v>218</v>
      </c>
      <c r="G24" s="20" t="s">
        <v>219</v>
      </c>
      <c r="H24" s="14">
        <v>10</v>
      </c>
      <c r="I24" s="23">
        <f t="shared" si="0"/>
        <v>1</v>
      </c>
      <c r="J24" s="20" t="s">
        <v>220</v>
      </c>
      <c r="K24" s="3"/>
      <c r="L24" s="3"/>
    </row>
    <row r="25" s="1" customFormat="1" ht="83" customHeight="1" spans="1:12">
      <c r="A25" s="11"/>
      <c r="B25" s="11"/>
      <c r="C25" s="11"/>
      <c r="D25" s="12"/>
      <c r="E25" s="20"/>
      <c r="F25" s="20"/>
      <c r="G25" s="20"/>
      <c r="H25" s="14"/>
      <c r="I25" s="23"/>
      <c r="J25" s="20"/>
      <c r="K25" s="3"/>
      <c r="L25" s="3"/>
    </row>
    <row r="26" s="1" customFormat="1" ht="161" customHeight="1" spans="1:18">
      <c r="A26" s="10" t="s">
        <v>214</v>
      </c>
      <c r="B26" s="11" t="s">
        <v>221</v>
      </c>
      <c r="C26" s="10" t="s">
        <v>262</v>
      </c>
      <c r="D26" s="12">
        <v>5</v>
      </c>
      <c r="E26" s="13" t="s">
        <v>223</v>
      </c>
      <c r="F26" s="15" t="s">
        <v>263</v>
      </c>
      <c r="G26" s="15" t="s">
        <v>264</v>
      </c>
      <c r="H26" s="14">
        <f>(20%-10.83%)/(20%-10%)*5</f>
        <v>4.585</v>
      </c>
      <c r="I26" s="21">
        <f t="shared" ref="I26:I29" si="1">H26/D26</f>
        <v>0.917</v>
      </c>
      <c r="J26" s="13" t="s">
        <v>226</v>
      </c>
      <c r="K26" s="3"/>
      <c r="L26" s="3"/>
      <c r="M26" s="3"/>
      <c r="N26" s="3"/>
      <c r="O26" s="3"/>
      <c r="P26" s="3"/>
      <c r="Q26" s="3"/>
      <c r="R26" s="3"/>
    </row>
    <row r="27" s="1" customFormat="1" ht="108" customHeight="1" spans="1:13">
      <c r="A27" s="10"/>
      <c r="B27" s="11" t="s">
        <v>227</v>
      </c>
      <c r="C27" s="11" t="s">
        <v>228</v>
      </c>
      <c r="D27" s="12">
        <v>5</v>
      </c>
      <c r="E27" s="13" t="s">
        <v>229</v>
      </c>
      <c r="F27" s="13" t="s">
        <v>230</v>
      </c>
      <c r="G27" s="13" t="s">
        <v>231</v>
      </c>
      <c r="H27" s="14">
        <v>5</v>
      </c>
      <c r="I27" s="21">
        <f t="shared" si="1"/>
        <v>1</v>
      </c>
      <c r="J27" s="15" t="s">
        <v>232</v>
      </c>
      <c r="K27" s="3"/>
      <c r="L27" s="3">
        <f>1%/5%</f>
        <v>0.2</v>
      </c>
      <c r="M27" s="1">
        <f>L27*5</f>
        <v>1</v>
      </c>
    </row>
    <row r="28" s="1" customFormat="1" ht="130" customHeight="1" spans="1:12">
      <c r="A28" s="10"/>
      <c r="B28" s="11" t="s">
        <v>233</v>
      </c>
      <c r="C28" s="10" t="s">
        <v>265</v>
      </c>
      <c r="D28" s="12">
        <v>10</v>
      </c>
      <c r="E28" s="13" t="s">
        <v>235</v>
      </c>
      <c r="F28" s="15" t="s">
        <v>236</v>
      </c>
      <c r="G28" s="13" t="s">
        <v>237</v>
      </c>
      <c r="H28" s="14">
        <v>7.57</v>
      </c>
      <c r="I28" s="21">
        <f t="shared" si="1"/>
        <v>0.757</v>
      </c>
      <c r="J28" s="13" t="s">
        <v>238</v>
      </c>
      <c r="K28" s="3"/>
      <c r="L28" s="3"/>
    </row>
    <row r="29" s="1" customFormat="1" ht="50" customHeight="1" spans="1:12">
      <c r="A29" s="12" t="s">
        <v>239</v>
      </c>
      <c r="B29" s="12"/>
      <c r="C29" s="12"/>
      <c r="D29" s="12">
        <f>SUM(D4:D28)</f>
        <v>100</v>
      </c>
      <c r="E29" s="13"/>
      <c r="F29" s="13"/>
      <c r="G29" s="13"/>
      <c r="H29" s="14">
        <f>SUM(H4:H28)</f>
        <v>84.435</v>
      </c>
      <c r="I29" s="21">
        <f t="shared" si="1"/>
        <v>0.84435</v>
      </c>
      <c r="J29" s="13"/>
      <c r="K29" s="3"/>
      <c r="L29" s="3"/>
    </row>
  </sheetData>
  <autoFilter ref="A3:P29">
    <extLst/>
  </autoFilter>
  <mergeCells count="24">
    <mergeCell ref="A2:J2"/>
    <mergeCell ref="A29:C29"/>
    <mergeCell ref="A4:A7"/>
    <mergeCell ref="A8:A11"/>
    <mergeCell ref="A13:A16"/>
    <mergeCell ref="A18:A20"/>
    <mergeCell ref="A21:A23"/>
    <mergeCell ref="A24:A25"/>
    <mergeCell ref="A26:A28"/>
    <mergeCell ref="B4:B7"/>
    <mergeCell ref="B8:B9"/>
    <mergeCell ref="B10:B11"/>
    <mergeCell ref="B15:B16"/>
    <mergeCell ref="B18:B20"/>
    <mergeCell ref="B21:B23"/>
    <mergeCell ref="B24:B25"/>
    <mergeCell ref="C24:C25"/>
    <mergeCell ref="D24:D25"/>
    <mergeCell ref="E24:E25"/>
    <mergeCell ref="F24:F25"/>
    <mergeCell ref="G24:G25"/>
    <mergeCell ref="H24:H25"/>
    <mergeCell ref="I24:I25"/>
    <mergeCell ref="J24:J25"/>
  </mergeCells>
  <printOptions horizontalCentered="1"/>
  <pageMargins left="0.393055555555556" right="0.393055555555556" top="0.747916666666667" bottom="0.747916666666667" header="0.236111111111111" footer="0.5"/>
  <pageSetup paperSize="9" scale="74" fitToHeight="0" orientation="landscape" blackAndWhite="1" horizontalDpi="600"/>
  <headerFooter>
    <oddFooter>&amp;C第 &amp;P+24 页，共 &amp;N+24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目录</vt:lpstr>
      <vt:lpstr>指标体系框架及评分标准</vt:lpstr>
      <vt:lpstr>指标体系框架及评分标准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HUANGYUE</dc:creator>
  <cp:lastModifiedBy>Administrator</cp:lastModifiedBy>
  <dcterms:created xsi:type="dcterms:W3CDTF">2023-09-15T02:04:00Z</dcterms:created>
  <dcterms:modified xsi:type="dcterms:W3CDTF">2023-12-28T09:14:18Z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8B8365EF97654D59A733F983EB722ECE_13</vt:lpwstr>
  </property>
  <property fmtid="{D5CDD505-2E9C-101B-9397-08002B2CF9AE}" pid="3" name="KSOProductBuildVer">
    <vt:lpwstr>2052-11.8.2.8053</vt:lpwstr>
  </property>
</Properties>
</file>