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8" windowHeight="8675"/>
  </bookViews>
  <sheets>
    <sheet name="评分表" sheetId="1" r:id="rId1"/>
    <sheet name="Sheet2" sheetId="5" state="hidden" r:id="rId2"/>
    <sheet name="Sheet1" sheetId="3" state="hidden" r:id="rId3"/>
    <sheet name="主要生产记录表" sheetId="4" state="hidden" r:id="rId4"/>
    <sheet name="指标准备数据" sheetId="2" state="hidden" r:id="rId5"/>
  </sheets>
  <definedNames>
    <definedName name="_xlnm.Print_Area" localSheetId="0">评分表!$A$1:$K$26</definedName>
  </definedNames>
  <calcPr calcId="144525"/>
</workbook>
</file>

<file path=xl/sharedStrings.xml><?xml version="1.0" encoding="utf-8"?>
<sst xmlns="http://schemas.openxmlformats.org/spreadsheetml/2006/main" count="203" uniqueCount="162">
  <si>
    <t xml:space="preserve">                 铜梁区东城污水处理厂运营费用项目绩效评价指标评分表</t>
  </si>
  <si>
    <t>截止时间：2020年12月31日</t>
  </si>
  <si>
    <t>被评价单位：重庆市铜梁区管委会</t>
  </si>
  <si>
    <t>一级指标</t>
  </si>
  <si>
    <t>二级指标</t>
  </si>
  <si>
    <t>三级指标</t>
  </si>
  <si>
    <t>指标解释</t>
  </si>
  <si>
    <t>分值</t>
  </si>
  <si>
    <t>评分说明</t>
  </si>
  <si>
    <t>评分标准</t>
  </si>
  <si>
    <t>得分</t>
  </si>
  <si>
    <t>扣分原因</t>
  </si>
  <si>
    <t>须提供的证明材料</t>
  </si>
  <si>
    <t>备注</t>
  </si>
  <si>
    <t>项目投入（20分）</t>
  </si>
  <si>
    <t>项目立项（15分）</t>
  </si>
  <si>
    <t>项目立项规范性</t>
  </si>
  <si>
    <t>项目设立过程是否符合相关要求，用以反映和考核项目立项的规范情况。</t>
  </si>
  <si>
    <r>
      <t>①</t>
    </r>
    <r>
      <rPr>
        <sz val="10"/>
        <rFont val="宋体"/>
        <charset val="134"/>
      </rPr>
      <t>是否具有项目设立文件依据</t>
    </r>
    <r>
      <rPr>
        <sz val="10"/>
        <rFont val="Calibri"/>
        <charset val="134"/>
      </rPr>
      <t>②</t>
    </r>
    <r>
      <rPr>
        <sz val="10"/>
        <rFont val="宋体"/>
        <charset val="134"/>
      </rPr>
      <t>是否编制项目实施方案。</t>
    </r>
  </si>
  <si>
    <r>
      <t>满足评分说明</t>
    </r>
    <r>
      <rPr>
        <sz val="10"/>
        <rFont val="Calibri"/>
        <charset val="134"/>
      </rPr>
      <t>1</t>
    </r>
    <r>
      <rPr>
        <sz val="10"/>
        <rFont val="宋体"/>
        <charset val="134"/>
      </rPr>
      <t>项得1.5分，满分3分。</t>
    </r>
  </si>
  <si>
    <t xml:space="preserve"> </t>
  </si>
  <si>
    <t>《东城污水处理BOT协议》</t>
  </si>
  <si>
    <t>决策程序规范性</t>
  </si>
  <si>
    <t>决策职能与部门职责范围相符，属于部门履职所需，及时下达项目计划。</t>
  </si>
  <si>
    <t>部门预算根据《东城污水处理BOT协议》科学决策污水处理费的预算支出。</t>
  </si>
  <si>
    <t>满足评分说明，得4分。</t>
  </si>
  <si>
    <t>《东城污水处理BOT协议》、《高新区管委会财务管理制度》</t>
  </si>
  <si>
    <t>绩效目标合理性</t>
  </si>
  <si>
    <t>项目所设定的绩效目标是否依据充分，是否符合客观实际，用以反映和考核项目绩效目标与项目实施的相符情况。</t>
  </si>
  <si>
    <r>
      <t>①</t>
    </r>
    <r>
      <rPr>
        <sz val="10"/>
        <rFont val="宋体"/>
        <charset val="134"/>
      </rPr>
      <t>项目所设定的绩效目标是否依据充份，</t>
    </r>
    <r>
      <rPr>
        <sz val="10"/>
        <rFont val="Calibri"/>
        <charset val="134"/>
      </rPr>
      <t>②</t>
    </r>
    <r>
      <rPr>
        <sz val="10"/>
        <rFont val="宋体"/>
        <charset val="134"/>
      </rPr>
      <t>是否符合客观实际，用以反映和考核项目绩效目标与项目实施的相符情况。</t>
    </r>
  </si>
  <si>
    <r>
      <t>满足评分说明</t>
    </r>
    <r>
      <rPr>
        <sz val="10"/>
        <rFont val="Calibri"/>
        <charset val="134"/>
      </rPr>
      <t>1</t>
    </r>
    <r>
      <rPr>
        <sz val="10"/>
        <rFont val="宋体"/>
        <charset val="134"/>
      </rPr>
      <t>项得2分，满分4分。</t>
    </r>
  </si>
  <si>
    <t>相关法律法规、政策文件、政府规划、部门计划、部门职能职责</t>
  </si>
  <si>
    <t>绩效指标明确性</t>
  </si>
  <si>
    <t>依据绩效目标设定的绩效指标是否清晰、细化、可衡量等，用以反映和考核项目绩效目标的明细化情况。</t>
  </si>
  <si>
    <r>
      <rPr>
        <sz val="10"/>
        <rFont val="Calibri"/>
        <charset val="134"/>
      </rPr>
      <t>①</t>
    </r>
    <r>
      <rPr>
        <sz val="10"/>
        <rFont val="宋体"/>
        <charset val="134"/>
      </rPr>
      <t>绩效指标是否为与项目密切相关的关键指标并设置全面</t>
    </r>
    <r>
      <rPr>
        <sz val="10"/>
        <rFont val="Calibri"/>
        <charset val="134"/>
      </rPr>
      <t>②</t>
    </r>
    <r>
      <rPr>
        <sz val="10"/>
        <rFont val="宋体"/>
        <charset val="134"/>
      </rPr>
      <t>是否通过清晰、可衡量的指标值予以体现</t>
    </r>
    <r>
      <rPr>
        <sz val="10"/>
        <rFont val="Calibri"/>
        <charset val="134"/>
      </rPr>
      <t>③</t>
    </r>
    <r>
      <rPr>
        <sz val="10"/>
        <rFont val="宋体"/>
        <charset val="134"/>
      </rPr>
      <t>设定指标值与投资额或资金量相匹配程度</t>
    </r>
    <r>
      <rPr>
        <sz val="10"/>
        <rFont val="Calibri"/>
        <charset val="134"/>
      </rPr>
      <t>④</t>
    </r>
    <r>
      <rPr>
        <sz val="10"/>
        <rFont val="宋体"/>
        <charset val="134"/>
      </rPr>
      <t>指标是否细化量化方便理解。</t>
    </r>
  </si>
  <si>
    <r>
      <rPr>
        <sz val="10"/>
        <rFont val="宋体"/>
        <charset val="134"/>
      </rPr>
      <t>满足评分说明</t>
    </r>
    <r>
      <rPr>
        <sz val="10"/>
        <rFont val="Calibri"/>
        <charset val="134"/>
      </rPr>
      <t>1</t>
    </r>
    <r>
      <rPr>
        <sz val="10"/>
        <rFont val="宋体"/>
        <charset val="134"/>
      </rPr>
      <t>项得</t>
    </r>
    <r>
      <rPr>
        <sz val="10"/>
        <rFont val="Calibri"/>
        <charset val="134"/>
      </rPr>
      <t>1</t>
    </r>
    <r>
      <rPr>
        <sz val="10"/>
        <rFont val="宋体"/>
        <charset val="134"/>
      </rPr>
      <t>分，满分</t>
    </r>
    <r>
      <rPr>
        <sz val="10"/>
        <rFont val="Calibri"/>
        <charset val="134"/>
      </rPr>
      <t>4</t>
    </r>
    <r>
      <rPr>
        <sz val="10"/>
        <rFont val="宋体"/>
        <charset val="134"/>
      </rPr>
      <t>分</t>
    </r>
  </si>
  <si>
    <t>绩效目标申报表、及有关材料</t>
  </si>
  <si>
    <t>资金落实（5分）</t>
  </si>
  <si>
    <t>预算执行率</t>
  </si>
  <si>
    <r>
      <t>（实际到位资金/年初预算）</t>
    </r>
    <r>
      <rPr>
        <sz val="10"/>
        <color theme="1"/>
        <rFont val="Arial"/>
        <charset val="134"/>
      </rPr>
      <t>×</t>
    </r>
    <r>
      <rPr>
        <sz val="10"/>
        <color theme="1"/>
        <rFont val="宋体"/>
        <charset val="134"/>
        <scheme val="minor"/>
      </rPr>
      <t>100%。</t>
    </r>
  </si>
  <si>
    <t>按预算执行率分档次确定分值。</t>
  </si>
  <si>
    <t>全部支付4分，支付率80%-100%得3分，支付率80%以下0分</t>
  </si>
  <si>
    <t>预算指标，账本、凭证等相关资料</t>
  </si>
  <si>
    <t>执行及时率</t>
  </si>
  <si>
    <r>
      <t>（及时到位资金/应到位资金）</t>
    </r>
    <r>
      <rPr>
        <sz val="10"/>
        <color theme="1"/>
        <rFont val="Arial"/>
        <charset val="134"/>
      </rPr>
      <t>×</t>
    </r>
    <r>
      <rPr>
        <sz val="10"/>
        <color theme="1"/>
        <rFont val="宋体"/>
        <charset val="134"/>
        <scheme val="minor"/>
      </rPr>
      <t>100%。</t>
    </r>
  </si>
  <si>
    <t>按执行及时率是否为100%。</t>
  </si>
  <si>
    <t>满足评分说明得1分，满分1分</t>
  </si>
  <si>
    <t>预算指标、账本、凭证等相关资料</t>
  </si>
  <si>
    <t>项目管理（21分）</t>
  </si>
  <si>
    <t>业务管理（13分）</t>
  </si>
  <si>
    <t>管理制度健全性</t>
  </si>
  <si>
    <t>项目相关业务管理制度是否健全。</t>
  </si>
  <si>
    <t>①是否制定相应的业务管理制度②业务管理制度是否合法、合规、完整。</t>
  </si>
  <si>
    <r>
      <t>满足评分说明</t>
    </r>
    <r>
      <rPr>
        <sz val="10"/>
        <rFont val="Calibri"/>
        <charset val="134"/>
      </rPr>
      <t>1</t>
    </r>
    <r>
      <rPr>
        <sz val="10"/>
        <rFont val="宋体"/>
        <charset val="134"/>
      </rPr>
      <t>项得2分，满分2分。</t>
    </r>
  </si>
  <si>
    <t>安全文明生产管理制度、化验室仪器设备管理制度、生产运行管理制度</t>
  </si>
  <si>
    <t>管理规范性</t>
  </si>
  <si>
    <t>项目实施严格按国家相关制度要求进行管理。</t>
  </si>
  <si>
    <t>项目运营过程中在污泥处理；日运行量记录，主要生产数据记录，设备维修保养记录，水质监测等管理是否有效。</t>
  </si>
  <si>
    <t>存在不合规事项扣1分，满分5分。</t>
  </si>
  <si>
    <t>主要生产数据表、日运行量记录表存在个别月份数据不全，签字不完整</t>
  </si>
  <si>
    <t>铜梁区东城污水处理厂主要生产记录表、设备维修记录表、水质监测报告等</t>
  </si>
  <si>
    <t>项目质量可控性</t>
  </si>
  <si>
    <t>项目实施单位是否为达到项目质量要求采取了必要的措施。</t>
  </si>
  <si>
    <t>①水处理污水能力达到一级B标②水质检测达标③设备维修及时④污泥及时处理</t>
  </si>
  <si>
    <r>
      <rPr>
        <sz val="10"/>
        <rFont val="宋体"/>
        <charset val="134"/>
      </rPr>
      <t>满足评分说明</t>
    </r>
    <r>
      <rPr>
        <sz val="10"/>
        <rFont val="Calibri"/>
        <charset val="134"/>
      </rPr>
      <t>1</t>
    </r>
    <r>
      <rPr>
        <sz val="10"/>
        <rFont val="宋体"/>
        <charset val="134"/>
      </rPr>
      <t>项得1分，满分4分</t>
    </r>
  </si>
  <si>
    <t>水质检测报告、污泥转移记录、设备维修检测记录、污水处理量</t>
  </si>
  <si>
    <t>过程管理</t>
  </si>
  <si>
    <t>项目主管部门是否加强项目过程管理。</t>
  </si>
  <si>
    <t>是否开展项目日常监管。</t>
  </si>
  <si>
    <t>满足评分说明得2分，满分2分。</t>
  </si>
  <si>
    <t>日常监管资料</t>
  </si>
  <si>
    <t>财务管理（8分）</t>
  </si>
  <si>
    <t>制度健全性</t>
  </si>
  <si>
    <t>主管部门财务管理制度和项目单位财务制度是否健全。</t>
  </si>
  <si>
    <t>①主管部门是否制定资金管理办法或内部财务管理制度②项目单位内部制定或转发相应的资金管理办法。</t>
  </si>
  <si>
    <t>《高新区管委会财务管理制度》</t>
  </si>
  <si>
    <t>资金管理规范</t>
  </si>
  <si>
    <t>符合合同约定付款，依据充分，审批手续完善。</t>
  </si>
  <si>
    <t>①是否按合同约定支付②资金的拨付是否有完整的审批程序和手续。</t>
  </si>
  <si>
    <t>核查相关账务支付审批手续</t>
  </si>
  <si>
    <t>项目产出（29分）</t>
  </si>
  <si>
    <t>产出指标（29分）</t>
  </si>
  <si>
    <t>数量</t>
  </si>
  <si>
    <t>实际完成数量与方案设定目标值比较。</t>
  </si>
  <si>
    <t>是否完成方案目标设定值，按完成程度赋分。</t>
  </si>
  <si>
    <t>日均处理污水量达到1万吨，得7分，未达到，得4分。</t>
  </si>
  <si>
    <t>查验主要生产记录表，日均污水处理量未达《东城污水处理BOT协议》设计的日处理量1万吨。</t>
  </si>
  <si>
    <t>绩效目标申报表及《东城污水处理BOT协议》</t>
  </si>
  <si>
    <t>质量</t>
  </si>
  <si>
    <t>考核产出质量达标与实际完成数的比率。</t>
  </si>
  <si>
    <t xml:space="preserve"> 项目完成的质量达标产出数与实际产出数的比率，用以反映和考核项目产出质量目标的实现程度。</t>
  </si>
  <si>
    <t>抽样月份污水处理后数据符合GB189782002一级B标准及以上，得10分，出现一次不满足，扣2分。</t>
  </si>
  <si>
    <t>水质检测报告</t>
  </si>
  <si>
    <t>时效</t>
  </si>
  <si>
    <t>考核污水排水及时性，污水处理日排出量与日进水量比率。</t>
  </si>
  <si>
    <t>所有通过汞站污水管道的进水量都要及时予以处理，保证当日出水总量。</t>
  </si>
  <si>
    <t>日基本水量在1000吨以下时，日出水量/日进水量比例需达到95%，出现一次排水率未达到，遗留后续排放时，每次扣1分。</t>
  </si>
  <si>
    <t>污水量生产数据记录</t>
  </si>
  <si>
    <t>项目运营和维护</t>
  </si>
  <si>
    <t>运营中污水处理量、水质合格率、设备维护。</t>
  </si>
  <si>
    <t>日常监管污水处理量，每月检测水质并有第三方出局监测报告，污水处理设施设备处于良好状态。</t>
  </si>
  <si>
    <t>日常监管污水处理量，得2分，每月检测水质并有第三方出局监测报告，得2分，污水处理设施设备处于良好状态，得2分，制定设备维修计划，得2分。</t>
  </si>
  <si>
    <t>未专门建立设备大检计划、未定期进行设备运行情况检修。</t>
  </si>
  <si>
    <t>污泥无害处理单、污水量生产数据记录、污水日运行处理记录表、设备维修故障记录表及维修计划、水质监测报告</t>
  </si>
  <si>
    <t>项目效果（30分）</t>
  </si>
  <si>
    <t>效益指标（30分）</t>
  </si>
  <si>
    <t>经济效益</t>
  </si>
  <si>
    <t>反映相关产出对经济发展带来的影响和效果,如“提高城区投资环境”、“维持自身正常运转”。</t>
  </si>
  <si>
    <t>污水厂区是否正常运营、工业园区是否因污水排放有序，取得客户环境认可。</t>
  </si>
  <si>
    <t>污水厂区正常运营得3分，工业园区企业排污未影响经济发展得3分，总分6分。</t>
  </si>
  <si>
    <t>各宣传资料、问卷调查及现场走访资料</t>
  </si>
  <si>
    <t>社会效益</t>
  </si>
  <si>
    <t>反映相关产出对社会发展带来的影响和效果,树立良好城市形象，便于群众就业环境。</t>
  </si>
  <si>
    <t>项目实施，是否有助于工业园区企业日常排污及就业群众的生活。</t>
  </si>
  <si>
    <t>工业园区企业及群众未投诉，未出现污水倒灌得4分，存在投诉，得2分</t>
  </si>
  <si>
    <t>生态效益</t>
  </si>
  <si>
    <t>实现集中污水处理，降低因渗透对地下水资源的污染，改善淮远河水质和生态环境。</t>
  </si>
  <si>
    <t>污水是否经过处理达到标准后排放、是否改善地表水环境质量</t>
  </si>
  <si>
    <t>污水达标排放，得6分，未达标，扣2分。</t>
  </si>
  <si>
    <t>各宣传资料，问卷调查及现场走访资料，水质监测报告</t>
  </si>
  <si>
    <t>可持续影响</t>
  </si>
  <si>
    <t>项目后续运行及成效发挥的可持续影响情况,如“项目持续发挥作用期限”。</t>
  </si>
  <si>
    <t>污水处理能力日渐明显，切实改善周边环境。</t>
  </si>
  <si>
    <t>满足评分说明1项得3分，满分6分，不满足，适当扣分。</t>
  </si>
  <si>
    <t>污水处理量小于设计量，污水处理规模较小，暂未扩建工程增加排污能力。</t>
  </si>
  <si>
    <t>水质检测报告，问卷调查及现场走访资料</t>
  </si>
  <si>
    <t>社会公众或服务对象满意度</t>
  </si>
  <si>
    <t>对项目投入运行后的环保效果做出评价，还需要充分考虑社会公众的反应和意见。</t>
  </si>
  <si>
    <t>调查工业园排污单位及群众对东城污水处理厂的满意度。</t>
  </si>
  <si>
    <t>根据问卷调查结果评分，满意度95%以上得10分，86%-95%得8分，60%－85%得6分，60%以下不得分。</t>
  </si>
  <si>
    <t>发放调查表</t>
  </si>
  <si>
    <t>总分</t>
  </si>
  <si>
    <t>设计分值</t>
  </si>
  <si>
    <t>实际得分</t>
  </si>
  <si>
    <t>项目产出（29）</t>
  </si>
  <si>
    <t>查验主要生产记录表，日均污水处理量未达《东城污水处理BOT协议》设计的日处理量1万吨</t>
  </si>
  <si>
    <t>未专门建立设备大检计划、未定期进行设备运行情况检修</t>
  </si>
  <si>
    <t>污水处理量小于设计量，污水处理规模较小，暂未扩建工程增加排污能力</t>
  </si>
  <si>
    <t>运行维护类项目绩效，重点对运行成本、管理效率、履职效能、社会效应、相关群体满意度进行评价。</t>
  </si>
  <si>
    <t>对管理方面的评价，应包括对项目主管部门和项目实施单位分别采取的管理措施的合规性及其有效性的评价。</t>
  </si>
  <si>
    <t>铜梁区东城污水处理厂主要生产记录表</t>
  </si>
  <si>
    <t>日期</t>
  </si>
  <si>
    <t>进水量止数</t>
  </si>
  <si>
    <t>出水量止数</t>
  </si>
  <si>
    <t>当日进水总量</t>
  </si>
  <si>
    <t>当日出水总量</t>
  </si>
  <si>
    <t>当日污泥量</t>
  </si>
  <si>
    <t>出水时效率</t>
  </si>
  <si>
    <t>当日总电量（Kw.h)</t>
  </si>
  <si>
    <t>问题</t>
  </si>
  <si>
    <t>主要生产记录表未见相关审核人员、值班人员签字，监管不完善</t>
  </si>
  <si>
    <t>日运行记录表2020年2月、8月、9月、10月、11月未记录脱水污泥量</t>
  </si>
  <si>
    <t>2020年农村饮水安全提升建设任务表</t>
  </si>
  <si>
    <t>序号</t>
  </si>
  <si>
    <t>镇街</t>
  </si>
  <si>
    <t>建卡贫困人口所在村</t>
  </si>
  <si>
    <t>解决分散供水建卡贫困人口</t>
  </si>
  <si>
    <t>解决集中供水需求</t>
  </si>
  <si>
    <t>户</t>
  </si>
  <si>
    <t>人</t>
  </si>
  <si>
    <t>长度（公里）</t>
  </si>
  <si>
    <t>资金（万元）</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</si>
</sst>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Red]\(0.00\)"/>
  </numFmts>
  <fonts count="32">
    <font>
      <sz val="11"/>
      <color theme="1"/>
      <name val="宋体"/>
      <charset val="134"/>
      <scheme val="minor"/>
    </font>
    <font>
      <b/>
      <sz val="11"/>
      <color theme="1"/>
      <name val="宋体"/>
      <charset val="134"/>
      <scheme val="minor"/>
    </font>
    <font>
      <sz val="10"/>
      <color theme="1"/>
      <name val="宋体"/>
      <charset val="134"/>
      <scheme val="minor"/>
    </font>
    <font>
      <sz val="16"/>
      <color theme="1"/>
      <name val="方正仿宋_GBK"/>
      <charset val="134"/>
    </font>
    <font>
      <sz val="10"/>
      <name val="宋体"/>
      <charset val="134"/>
      <scheme val="minor"/>
    </font>
    <font>
      <sz val="20"/>
      <color theme="1"/>
      <name val="宋体"/>
      <charset val="134"/>
      <scheme val="minor"/>
    </font>
    <font>
      <sz val="10"/>
      <name val="宋体"/>
      <charset val="134"/>
    </font>
    <font>
      <sz val="10"/>
      <name val="Calibri"/>
      <charset val="134"/>
    </font>
    <font>
      <sz val="11"/>
      <color indexed="8"/>
      <name val="宋体"/>
      <charset val="134"/>
    </font>
    <font>
      <sz val="20"/>
      <color indexed="8"/>
      <name val="宋体"/>
      <charset val="134"/>
    </font>
    <font>
      <sz val="10"/>
      <color indexed="8"/>
      <name val="宋体"/>
      <charset val="134"/>
    </font>
    <font>
      <sz val="10"/>
      <color theme="1"/>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sz val="10"/>
      <color theme="1"/>
      <name val="Arial"/>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8"/>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5" tint="0.599993896298105"/>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8"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22" fillId="17" borderId="0" applyNumberFormat="0" applyBorder="0" applyAlignment="0" applyProtection="0">
      <alignment vertical="center"/>
    </xf>
    <xf numFmtId="43" fontId="0" fillId="0" borderId="0" applyFont="0" applyFill="0" applyBorder="0" applyAlignment="0" applyProtection="0">
      <alignment vertical="center"/>
    </xf>
    <xf numFmtId="0" fontId="13" fillId="2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4" borderId="14" applyNumberFormat="0" applyFont="0" applyAlignment="0" applyProtection="0">
      <alignment vertical="center"/>
    </xf>
    <xf numFmtId="0" fontId="13" fillId="26"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13" applyNumberFormat="0" applyFill="0" applyAlignment="0" applyProtection="0">
      <alignment vertical="center"/>
    </xf>
    <xf numFmtId="0" fontId="26" fillId="0" borderId="13" applyNumberFormat="0" applyFill="0" applyAlignment="0" applyProtection="0">
      <alignment vertical="center"/>
    </xf>
    <xf numFmtId="0" fontId="13" fillId="11" borderId="0" applyNumberFormat="0" applyBorder="0" applyAlignment="0" applyProtection="0">
      <alignment vertical="center"/>
    </xf>
    <xf numFmtId="0" fontId="21" fillId="0" borderId="11" applyNumberFormat="0" applyFill="0" applyAlignment="0" applyProtection="0">
      <alignment vertical="center"/>
    </xf>
    <xf numFmtId="0" fontId="13" fillId="29" borderId="0" applyNumberFormat="0" applyBorder="0" applyAlignment="0" applyProtection="0">
      <alignment vertical="center"/>
    </xf>
    <xf numFmtId="0" fontId="15" fillId="10" borderId="7" applyNumberFormat="0" applyAlignment="0" applyProtection="0">
      <alignment vertical="center"/>
    </xf>
    <xf numFmtId="0" fontId="16" fillId="10" borderId="8" applyNumberFormat="0" applyAlignment="0" applyProtection="0">
      <alignment vertical="center"/>
    </xf>
    <xf numFmtId="0" fontId="24" fillId="23" borderId="12" applyNumberFormat="0" applyAlignment="0" applyProtection="0">
      <alignment vertical="center"/>
    </xf>
    <xf numFmtId="0" fontId="12" fillId="30" borderId="0" applyNumberFormat="0" applyBorder="0" applyAlignment="0" applyProtection="0">
      <alignment vertical="center"/>
    </xf>
    <xf numFmtId="0" fontId="13" fillId="5" borderId="0" applyNumberFormat="0" applyBorder="0" applyAlignment="0" applyProtection="0">
      <alignment vertical="center"/>
    </xf>
    <xf numFmtId="0" fontId="20" fillId="0" borderId="10" applyNumberFormat="0" applyFill="0" applyAlignment="0" applyProtection="0">
      <alignment vertical="center"/>
    </xf>
    <xf numFmtId="0" fontId="19" fillId="0" borderId="9" applyNumberFormat="0" applyFill="0" applyAlignment="0" applyProtection="0">
      <alignment vertical="center"/>
    </xf>
    <xf numFmtId="0" fontId="14" fillId="9" borderId="0" applyNumberFormat="0" applyBorder="0" applyAlignment="0" applyProtection="0">
      <alignment vertical="center"/>
    </xf>
    <xf numFmtId="0" fontId="23" fillId="22" borderId="0" applyNumberFormat="0" applyBorder="0" applyAlignment="0" applyProtection="0">
      <alignment vertical="center"/>
    </xf>
    <xf numFmtId="0" fontId="12" fillId="4" borderId="0" applyNumberFormat="0" applyBorder="0" applyAlignment="0" applyProtection="0">
      <alignment vertical="center"/>
    </xf>
    <xf numFmtId="0" fontId="13" fillId="31" borderId="0" applyNumberFormat="0" applyBorder="0" applyAlignment="0" applyProtection="0">
      <alignment vertical="center"/>
    </xf>
    <xf numFmtId="0" fontId="12" fillId="8"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13" fillId="15" borderId="0" applyNumberFormat="0" applyBorder="0" applyAlignment="0" applyProtection="0">
      <alignment vertical="center"/>
    </xf>
    <xf numFmtId="0" fontId="12" fillId="3" borderId="0" applyNumberFormat="0" applyBorder="0" applyAlignment="0" applyProtection="0">
      <alignment vertical="center"/>
    </xf>
    <xf numFmtId="0" fontId="13" fillId="19" borderId="0" applyNumberFormat="0" applyBorder="0" applyAlignment="0" applyProtection="0">
      <alignment vertical="center"/>
    </xf>
    <xf numFmtId="0" fontId="13" fillId="7" borderId="0" applyNumberFormat="0" applyBorder="0" applyAlignment="0" applyProtection="0">
      <alignment vertical="center"/>
    </xf>
    <xf numFmtId="0" fontId="12" fillId="32" borderId="0" applyNumberFormat="0" applyBorder="0" applyAlignment="0" applyProtection="0">
      <alignment vertical="center"/>
    </xf>
    <xf numFmtId="0" fontId="13" fillId="18" borderId="0" applyNumberFormat="0" applyBorder="0" applyAlignment="0" applyProtection="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1" fillId="0" borderId="0" xfId="0" applyFont="1">
      <alignment vertical="center"/>
    </xf>
    <xf numFmtId="0" fontId="1" fillId="0" borderId="0" xfId="0" applyFont="1" applyAlignment="1">
      <alignment vertical="center" wrapText="1"/>
    </xf>
    <xf numFmtId="10" fontId="0" fillId="0" borderId="0" xfId="0" applyNumberFormat="1">
      <alignment vertical="center"/>
    </xf>
    <xf numFmtId="0" fontId="1" fillId="0" borderId="4" xfId="0" applyFont="1" applyBorder="1" applyAlignment="1">
      <alignment horizontal="center" vertical="center"/>
    </xf>
    <xf numFmtId="10" fontId="1" fillId="0" borderId="4" xfId="0" applyNumberFormat="1" applyFont="1" applyBorder="1" applyAlignment="1">
      <alignment horizontal="center" vertical="center"/>
    </xf>
    <xf numFmtId="0" fontId="1" fillId="0" borderId="4" xfId="0" applyFont="1" applyBorder="1" applyAlignment="1">
      <alignment vertical="center" wrapText="1"/>
    </xf>
    <xf numFmtId="10" fontId="1" fillId="0" borderId="4" xfId="0" applyNumberFormat="1" applyFont="1" applyBorder="1" applyAlignment="1">
      <alignment vertical="center" wrapText="1"/>
    </xf>
    <xf numFmtId="14" fontId="0" fillId="0" borderId="4" xfId="0" applyNumberFormat="1" applyBorder="1">
      <alignment vertical="center"/>
    </xf>
    <xf numFmtId="176" fontId="2" fillId="0" borderId="4" xfId="0" applyNumberFormat="1" applyFont="1" applyBorder="1">
      <alignment vertical="center"/>
    </xf>
    <xf numFmtId="10" fontId="0" fillId="0" borderId="4" xfId="0" applyNumberFormat="1" applyBorder="1">
      <alignment vertical="center"/>
    </xf>
    <xf numFmtId="14" fontId="0" fillId="2" borderId="4" xfId="0" applyNumberFormat="1" applyFill="1" applyBorder="1">
      <alignment vertical="center"/>
    </xf>
    <xf numFmtId="10" fontId="0" fillId="2" borderId="4" xfId="0" applyNumberFormat="1" applyFill="1" applyBorder="1">
      <alignment vertical="center"/>
    </xf>
    <xf numFmtId="176" fontId="2" fillId="0" borderId="0" xfId="0" applyNumberFormat="1" applyFont="1">
      <alignment vertical="center"/>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indent="2"/>
    </xf>
    <xf numFmtId="0" fontId="0" fillId="0" borderId="0" xfId="0"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xf>
    <xf numFmtId="0" fontId="6"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6" fillId="0" borderId="4" xfId="0" applyFont="1" applyFill="1" applyBorder="1" applyAlignment="1">
      <alignment vertical="center" wrapText="1"/>
    </xf>
    <xf numFmtId="0" fontId="7" fillId="0" borderId="4" xfId="0" applyFont="1" applyFill="1" applyBorder="1" applyAlignment="1">
      <alignment horizontal="left" vertical="center" wrapText="1"/>
    </xf>
    <xf numFmtId="0" fontId="11" fillId="0" borderId="4"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tabSelected="1" view="pageBreakPreview" zoomScaleNormal="100" workbookViewId="0">
      <pane xSplit="2" ySplit="4" topLeftCell="C7" activePane="bottomRight" state="frozen"/>
      <selection/>
      <selection pane="topRight"/>
      <selection pane="bottomLeft"/>
      <selection pane="bottomRight" activeCell="F22" sqref="F22"/>
    </sheetView>
  </sheetViews>
  <sheetFormatPr defaultColWidth="103" defaultRowHeight="47" customHeight="1"/>
  <cols>
    <col min="1" max="1" width="9.25" style="24" customWidth="1"/>
    <col min="2" max="2" width="7.75" style="24" customWidth="1"/>
    <col min="3" max="3" width="13.1296296296296" style="24" customWidth="1"/>
    <col min="4" max="4" width="35.6296296296296" style="24" customWidth="1"/>
    <col min="5" max="5" width="5.55555555555556" style="28" customWidth="1"/>
    <col min="6" max="6" width="32.7777777777778" style="27" customWidth="1"/>
    <col min="7" max="7" width="25.7777777777778" style="24" customWidth="1"/>
    <col min="8" max="8" width="5" style="28" customWidth="1"/>
    <col min="9" max="9" width="18.5" style="24" customWidth="1"/>
    <col min="10" max="10" width="17.8888888888889" style="24" customWidth="1"/>
    <col min="11" max="11" width="9" style="24" customWidth="1"/>
    <col min="12" max="12" width="8.12962962962963" style="24" customWidth="1"/>
    <col min="13" max="13" width="20.5" style="24" customWidth="1"/>
    <col min="14" max="16376" width="103" style="24" customWidth="1"/>
    <col min="16377" max="16384" width="103" style="24"/>
  </cols>
  <sheetData>
    <row r="1" s="24" customFormat="1" customHeight="1" spans="1:11">
      <c r="A1" s="29" t="s">
        <v>0</v>
      </c>
      <c r="B1" s="29"/>
      <c r="C1" s="29"/>
      <c r="D1" s="29"/>
      <c r="E1" s="29"/>
      <c r="F1" s="29"/>
      <c r="G1" s="29"/>
      <c r="H1" s="29"/>
      <c r="I1" s="29"/>
      <c r="J1" s="29"/>
      <c r="K1" s="29"/>
    </row>
    <row r="2" s="42" customFormat="1" ht="22" customHeight="1" spans="1:10">
      <c r="A2" s="43"/>
      <c r="B2" s="43"/>
      <c r="C2" s="43"/>
      <c r="D2" s="43"/>
      <c r="E2" s="43"/>
      <c r="F2" s="44" t="s">
        <v>1</v>
      </c>
      <c r="G2" s="43"/>
      <c r="H2" s="45"/>
      <c r="I2" s="42"/>
      <c r="J2" s="43"/>
    </row>
    <row r="3" s="42" customFormat="1" ht="25" customHeight="1" spans="1:10">
      <c r="A3" s="46" t="s">
        <v>2</v>
      </c>
      <c r="B3" s="43"/>
      <c r="C3" s="43"/>
      <c r="D3" s="43"/>
      <c r="E3" s="43"/>
      <c r="F3" s="43"/>
      <c r="G3" s="43"/>
      <c r="H3" s="45"/>
      <c r="I3" s="42"/>
      <c r="J3" s="43"/>
    </row>
    <row r="4" s="25" customFormat="1" ht="35" customHeight="1" spans="1:11">
      <c r="A4" s="31" t="s">
        <v>3</v>
      </c>
      <c r="B4" s="31" t="s">
        <v>4</v>
      </c>
      <c r="C4" s="31" t="s">
        <v>5</v>
      </c>
      <c r="D4" s="31" t="s">
        <v>6</v>
      </c>
      <c r="E4" s="33" t="s">
        <v>7</v>
      </c>
      <c r="F4" s="33" t="s">
        <v>8</v>
      </c>
      <c r="G4" s="31" t="s">
        <v>9</v>
      </c>
      <c r="H4" s="33" t="s">
        <v>10</v>
      </c>
      <c r="I4" s="31" t="s">
        <v>11</v>
      </c>
      <c r="J4" s="31" t="s">
        <v>12</v>
      </c>
      <c r="K4" s="31" t="s">
        <v>13</v>
      </c>
    </row>
    <row r="5" s="25" customFormat="1" ht="41" customHeight="1" spans="1:12">
      <c r="A5" s="33" t="s">
        <v>14</v>
      </c>
      <c r="B5" s="33" t="s">
        <v>15</v>
      </c>
      <c r="C5" s="47" t="s">
        <v>16</v>
      </c>
      <c r="D5" s="47" t="s">
        <v>17</v>
      </c>
      <c r="E5" s="36">
        <v>3</v>
      </c>
      <c r="F5" s="48" t="s">
        <v>18</v>
      </c>
      <c r="G5" s="47" t="s">
        <v>19</v>
      </c>
      <c r="H5" s="36">
        <v>3</v>
      </c>
      <c r="I5" s="31" t="s">
        <v>20</v>
      </c>
      <c r="J5" s="31" t="s">
        <v>21</v>
      </c>
      <c r="K5" s="31"/>
      <c r="L5" s="25">
        <f t="shared" ref="L5:L11" si="0">E5-H5</f>
        <v>0</v>
      </c>
    </row>
    <row r="6" s="25" customFormat="1" ht="54" customHeight="1" spans="1:12">
      <c r="A6" s="33"/>
      <c r="B6" s="33"/>
      <c r="C6" s="37" t="s">
        <v>22</v>
      </c>
      <c r="D6" s="41" t="s">
        <v>23</v>
      </c>
      <c r="E6" s="36">
        <v>4</v>
      </c>
      <c r="F6" s="35" t="s">
        <v>24</v>
      </c>
      <c r="G6" s="47" t="s">
        <v>25</v>
      </c>
      <c r="H6" s="36">
        <v>4</v>
      </c>
      <c r="I6" s="31"/>
      <c r="J6" s="31" t="s">
        <v>26</v>
      </c>
      <c r="K6" s="31"/>
      <c r="L6" s="25">
        <f t="shared" si="0"/>
        <v>0</v>
      </c>
    </row>
    <row r="7" s="25" customFormat="1" ht="55" customHeight="1" spans="1:12">
      <c r="A7" s="33"/>
      <c r="B7" s="33"/>
      <c r="C7" s="31" t="s">
        <v>27</v>
      </c>
      <c r="D7" s="47" t="s">
        <v>28</v>
      </c>
      <c r="E7" s="36">
        <v>4</v>
      </c>
      <c r="F7" s="48" t="s">
        <v>29</v>
      </c>
      <c r="G7" s="47" t="s">
        <v>30</v>
      </c>
      <c r="H7" s="36">
        <v>4</v>
      </c>
      <c r="I7" s="31"/>
      <c r="J7" s="31" t="s">
        <v>31</v>
      </c>
      <c r="K7" s="31"/>
      <c r="L7" s="25">
        <f t="shared" si="0"/>
        <v>0</v>
      </c>
    </row>
    <row r="8" s="25" customFormat="1" ht="72" customHeight="1" spans="1:12">
      <c r="A8" s="33"/>
      <c r="B8" s="33"/>
      <c r="C8" s="31" t="s">
        <v>32</v>
      </c>
      <c r="D8" s="47" t="s">
        <v>33</v>
      </c>
      <c r="E8" s="36">
        <v>4</v>
      </c>
      <c r="F8" s="48" t="s">
        <v>34</v>
      </c>
      <c r="G8" s="47" t="s">
        <v>35</v>
      </c>
      <c r="H8" s="36">
        <v>4</v>
      </c>
      <c r="I8" s="31"/>
      <c r="J8" s="31" t="s">
        <v>36</v>
      </c>
      <c r="K8" s="31"/>
      <c r="L8" s="25">
        <f t="shared" si="0"/>
        <v>0</v>
      </c>
    </row>
    <row r="9" s="25" customFormat="1" customHeight="1" spans="1:12">
      <c r="A9" s="33"/>
      <c r="B9" s="33" t="s">
        <v>37</v>
      </c>
      <c r="C9" s="41" t="s">
        <v>38</v>
      </c>
      <c r="D9" s="31" t="s">
        <v>39</v>
      </c>
      <c r="E9" s="36">
        <v>4</v>
      </c>
      <c r="F9" s="32" t="s">
        <v>40</v>
      </c>
      <c r="G9" s="31" t="s">
        <v>41</v>
      </c>
      <c r="H9" s="36">
        <v>4</v>
      </c>
      <c r="I9" s="31"/>
      <c r="J9" s="31" t="s">
        <v>42</v>
      </c>
      <c r="K9" s="31"/>
      <c r="L9" s="25">
        <f t="shared" si="0"/>
        <v>0</v>
      </c>
    </row>
    <row r="10" s="25" customFormat="1" customHeight="1" spans="1:13">
      <c r="A10" s="33"/>
      <c r="B10" s="33"/>
      <c r="C10" s="31" t="s">
        <v>43</v>
      </c>
      <c r="D10" s="31" t="s">
        <v>44</v>
      </c>
      <c r="E10" s="36">
        <v>1</v>
      </c>
      <c r="F10" s="32" t="s">
        <v>45</v>
      </c>
      <c r="G10" s="47" t="s">
        <v>46</v>
      </c>
      <c r="H10" s="36">
        <v>1</v>
      </c>
      <c r="I10" s="31"/>
      <c r="J10" s="31" t="s">
        <v>47</v>
      </c>
      <c r="K10" s="31"/>
      <c r="L10" s="25">
        <f t="shared" si="0"/>
        <v>0</v>
      </c>
      <c r="M10" s="25">
        <f>SUM(H5:H10)</f>
        <v>20</v>
      </c>
    </row>
    <row r="11" s="25" customFormat="1" ht="83" customHeight="1" spans="1:12">
      <c r="A11" s="33" t="s">
        <v>48</v>
      </c>
      <c r="B11" s="33" t="s">
        <v>49</v>
      </c>
      <c r="C11" s="31" t="s">
        <v>50</v>
      </c>
      <c r="D11" s="31" t="s">
        <v>51</v>
      </c>
      <c r="E11" s="36">
        <v>2</v>
      </c>
      <c r="F11" s="31" t="s">
        <v>52</v>
      </c>
      <c r="G11" s="47" t="s">
        <v>53</v>
      </c>
      <c r="H11" s="36">
        <v>2</v>
      </c>
      <c r="I11" s="31"/>
      <c r="J11" s="31" t="s">
        <v>54</v>
      </c>
      <c r="K11" s="31"/>
      <c r="L11" s="25">
        <f t="shared" si="0"/>
        <v>0</v>
      </c>
    </row>
    <row r="12" s="25" customFormat="1" ht="64" customHeight="1" spans="1:12">
      <c r="A12" s="33"/>
      <c r="B12" s="33"/>
      <c r="C12" s="39" t="s">
        <v>55</v>
      </c>
      <c r="D12" s="41" t="s">
        <v>56</v>
      </c>
      <c r="E12" s="36">
        <v>5</v>
      </c>
      <c r="F12" s="41" t="s">
        <v>57</v>
      </c>
      <c r="G12" s="47" t="s">
        <v>58</v>
      </c>
      <c r="H12" s="36">
        <v>3</v>
      </c>
      <c r="I12" s="31" t="s">
        <v>59</v>
      </c>
      <c r="J12" s="31" t="s">
        <v>60</v>
      </c>
      <c r="K12" s="31"/>
      <c r="L12" s="25">
        <f t="shared" ref="L12:L26" si="1">E12-H12</f>
        <v>2</v>
      </c>
    </row>
    <row r="13" s="25" customFormat="1" customHeight="1" spans="1:12">
      <c r="A13" s="33"/>
      <c r="B13" s="33"/>
      <c r="C13" s="31" t="s">
        <v>61</v>
      </c>
      <c r="D13" s="31" t="s">
        <v>62</v>
      </c>
      <c r="E13" s="36">
        <v>4</v>
      </c>
      <c r="F13" s="32" t="s">
        <v>63</v>
      </c>
      <c r="G13" s="47" t="s">
        <v>64</v>
      </c>
      <c r="H13" s="36">
        <v>4</v>
      </c>
      <c r="I13" s="31"/>
      <c r="J13" s="31" t="s">
        <v>65</v>
      </c>
      <c r="K13" s="31"/>
      <c r="L13" s="25">
        <f t="shared" si="1"/>
        <v>0</v>
      </c>
    </row>
    <row r="14" s="26" customFormat="1" customHeight="1" spans="1:12">
      <c r="A14" s="40"/>
      <c r="B14" s="40"/>
      <c r="C14" s="41" t="s">
        <v>66</v>
      </c>
      <c r="D14" s="41" t="s">
        <v>67</v>
      </c>
      <c r="E14" s="36">
        <v>2</v>
      </c>
      <c r="F14" s="39" t="s">
        <v>68</v>
      </c>
      <c r="G14" s="47" t="s">
        <v>69</v>
      </c>
      <c r="H14" s="36">
        <v>2</v>
      </c>
      <c r="I14" s="41"/>
      <c r="J14" s="41" t="s">
        <v>70</v>
      </c>
      <c r="K14" s="41"/>
      <c r="L14" s="25">
        <f t="shared" si="1"/>
        <v>0</v>
      </c>
    </row>
    <row r="15" s="25" customFormat="1" customHeight="1" spans="1:12">
      <c r="A15" s="33"/>
      <c r="B15" s="33" t="s">
        <v>71</v>
      </c>
      <c r="C15" s="39" t="s">
        <v>72</v>
      </c>
      <c r="D15" s="41" t="s">
        <v>73</v>
      </c>
      <c r="E15" s="36">
        <v>4</v>
      </c>
      <c r="F15" s="41" t="s">
        <v>74</v>
      </c>
      <c r="G15" s="47" t="s">
        <v>25</v>
      </c>
      <c r="H15" s="36">
        <v>4</v>
      </c>
      <c r="I15" s="31"/>
      <c r="J15" s="31" t="s">
        <v>75</v>
      </c>
      <c r="K15" s="31"/>
      <c r="L15" s="25">
        <f t="shared" si="1"/>
        <v>0</v>
      </c>
    </row>
    <row r="16" s="25" customFormat="1" ht="46" customHeight="1" spans="1:13">
      <c r="A16" s="33"/>
      <c r="B16" s="33"/>
      <c r="C16" s="40" t="s">
        <v>76</v>
      </c>
      <c r="D16" s="41" t="s">
        <v>77</v>
      </c>
      <c r="E16" s="36">
        <v>4</v>
      </c>
      <c r="F16" s="32" t="s">
        <v>78</v>
      </c>
      <c r="G16" s="47" t="s">
        <v>30</v>
      </c>
      <c r="H16" s="36">
        <v>4</v>
      </c>
      <c r="I16" s="31"/>
      <c r="J16" s="31" t="s">
        <v>79</v>
      </c>
      <c r="K16" s="31"/>
      <c r="L16" s="25">
        <f t="shared" si="1"/>
        <v>0</v>
      </c>
      <c r="M16" s="25">
        <f>SUM(H11:H16)</f>
        <v>19</v>
      </c>
    </row>
    <row r="17" s="25" customFormat="1" ht="70" customHeight="1" spans="1:12">
      <c r="A17" s="33" t="s">
        <v>80</v>
      </c>
      <c r="B17" s="33" t="s">
        <v>81</v>
      </c>
      <c r="C17" s="31" t="s">
        <v>82</v>
      </c>
      <c r="D17" s="31" t="s">
        <v>83</v>
      </c>
      <c r="E17" s="36">
        <v>7</v>
      </c>
      <c r="F17" s="32" t="s">
        <v>84</v>
      </c>
      <c r="G17" s="32" t="s">
        <v>85</v>
      </c>
      <c r="H17" s="36">
        <v>4</v>
      </c>
      <c r="I17" s="31" t="s">
        <v>86</v>
      </c>
      <c r="J17" s="31" t="s">
        <v>87</v>
      </c>
      <c r="K17" s="31"/>
      <c r="L17" s="25">
        <f t="shared" si="1"/>
        <v>3</v>
      </c>
    </row>
    <row r="18" s="25" customFormat="1" ht="54" customHeight="1" spans="1:12">
      <c r="A18" s="33"/>
      <c r="B18" s="33"/>
      <c r="C18" s="31" t="s">
        <v>88</v>
      </c>
      <c r="D18" s="49" t="s">
        <v>89</v>
      </c>
      <c r="E18" s="36">
        <v>10</v>
      </c>
      <c r="F18" s="49" t="s">
        <v>90</v>
      </c>
      <c r="G18" s="32" t="s">
        <v>91</v>
      </c>
      <c r="H18" s="36">
        <v>10</v>
      </c>
      <c r="I18" s="31"/>
      <c r="J18" s="31" t="s">
        <v>92</v>
      </c>
      <c r="K18" s="31"/>
      <c r="L18" s="25">
        <f t="shared" si="1"/>
        <v>0</v>
      </c>
    </row>
    <row r="19" s="25" customFormat="1" ht="61" customHeight="1" spans="1:12">
      <c r="A19" s="33"/>
      <c r="B19" s="33"/>
      <c r="C19" s="31" t="s">
        <v>93</v>
      </c>
      <c r="D19" s="49" t="s">
        <v>94</v>
      </c>
      <c r="E19" s="36">
        <v>4</v>
      </c>
      <c r="F19" s="49" t="s">
        <v>95</v>
      </c>
      <c r="G19" s="32" t="s">
        <v>96</v>
      </c>
      <c r="H19" s="36">
        <v>4</v>
      </c>
      <c r="I19" s="31"/>
      <c r="J19" s="31" t="s">
        <v>97</v>
      </c>
      <c r="K19" s="31"/>
      <c r="L19" s="25">
        <f t="shared" si="1"/>
        <v>0</v>
      </c>
    </row>
    <row r="20" s="25" customFormat="1" ht="81" customHeight="1" spans="1:13">
      <c r="A20" s="33"/>
      <c r="B20" s="33"/>
      <c r="C20" s="40" t="s">
        <v>98</v>
      </c>
      <c r="D20" s="41" t="s">
        <v>99</v>
      </c>
      <c r="E20" s="36">
        <v>8</v>
      </c>
      <c r="F20" s="41" t="s">
        <v>100</v>
      </c>
      <c r="G20" s="41" t="s">
        <v>101</v>
      </c>
      <c r="H20" s="36">
        <v>4</v>
      </c>
      <c r="I20" s="31" t="s">
        <v>102</v>
      </c>
      <c r="J20" s="31" t="s">
        <v>103</v>
      </c>
      <c r="K20" s="31"/>
      <c r="L20" s="25">
        <f t="shared" si="1"/>
        <v>4</v>
      </c>
      <c r="M20" s="25">
        <f>SUM(H17:H20)</f>
        <v>22</v>
      </c>
    </row>
    <row r="21" s="25" customFormat="1" customHeight="1" spans="1:12">
      <c r="A21" s="33" t="s">
        <v>104</v>
      </c>
      <c r="B21" s="33" t="s">
        <v>105</v>
      </c>
      <c r="C21" s="31" t="s">
        <v>106</v>
      </c>
      <c r="D21" s="31" t="s">
        <v>107</v>
      </c>
      <c r="E21" s="36">
        <v>6</v>
      </c>
      <c r="F21" s="32" t="s">
        <v>108</v>
      </c>
      <c r="G21" s="31" t="s">
        <v>109</v>
      </c>
      <c r="H21" s="36">
        <v>6</v>
      </c>
      <c r="I21" s="31"/>
      <c r="J21" s="31" t="s">
        <v>110</v>
      </c>
      <c r="K21" s="31"/>
      <c r="L21" s="25">
        <f t="shared" si="1"/>
        <v>0</v>
      </c>
    </row>
    <row r="22" s="25" customFormat="1" customHeight="1" spans="1:12">
      <c r="A22" s="33"/>
      <c r="B22" s="33"/>
      <c r="C22" s="31" t="s">
        <v>111</v>
      </c>
      <c r="D22" s="31" t="s">
        <v>112</v>
      </c>
      <c r="E22" s="36">
        <v>4</v>
      </c>
      <c r="F22" s="32" t="s">
        <v>113</v>
      </c>
      <c r="G22" s="31" t="s">
        <v>114</v>
      </c>
      <c r="H22" s="36">
        <v>4</v>
      </c>
      <c r="I22" s="31"/>
      <c r="J22" s="31" t="s">
        <v>110</v>
      </c>
      <c r="K22" s="31"/>
      <c r="L22" s="25">
        <f t="shared" si="1"/>
        <v>0</v>
      </c>
    </row>
    <row r="23" s="25" customFormat="1" ht="69" customHeight="1" spans="1:12">
      <c r="A23" s="33"/>
      <c r="B23" s="33"/>
      <c r="C23" s="31" t="s">
        <v>115</v>
      </c>
      <c r="D23" s="31" t="s">
        <v>116</v>
      </c>
      <c r="E23" s="36">
        <v>6</v>
      </c>
      <c r="F23" s="32" t="s">
        <v>117</v>
      </c>
      <c r="G23" s="31" t="s">
        <v>118</v>
      </c>
      <c r="H23" s="36">
        <v>6</v>
      </c>
      <c r="I23" s="31"/>
      <c r="J23" s="31" t="s">
        <v>119</v>
      </c>
      <c r="K23" s="31"/>
      <c r="L23" s="25">
        <f t="shared" si="1"/>
        <v>0</v>
      </c>
    </row>
    <row r="24" s="25" customFormat="1" ht="52" customHeight="1" spans="1:12">
      <c r="A24" s="33"/>
      <c r="B24" s="33"/>
      <c r="C24" s="31" t="s">
        <v>120</v>
      </c>
      <c r="D24" s="31" t="s">
        <v>121</v>
      </c>
      <c r="E24" s="36">
        <v>6</v>
      </c>
      <c r="F24" s="32" t="s">
        <v>122</v>
      </c>
      <c r="G24" s="47" t="s">
        <v>123</v>
      </c>
      <c r="H24" s="36">
        <v>3</v>
      </c>
      <c r="I24" s="31" t="s">
        <v>124</v>
      </c>
      <c r="J24" s="31" t="s">
        <v>125</v>
      </c>
      <c r="K24" s="31"/>
      <c r="L24" s="25">
        <f t="shared" si="1"/>
        <v>3</v>
      </c>
    </row>
    <row r="25" s="25" customFormat="1" ht="48" customHeight="1" spans="1:13">
      <c r="A25" s="33"/>
      <c r="B25" s="33"/>
      <c r="C25" s="31" t="s">
        <v>126</v>
      </c>
      <c r="D25" s="31" t="s">
        <v>127</v>
      </c>
      <c r="E25" s="36">
        <v>8</v>
      </c>
      <c r="F25" s="32" t="s">
        <v>128</v>
      </c>
      <c r="G25" s="41" t="s">
        <v>129</v>
      </c>
      <c r="H25" s="36">
        <v>7</v>
      </c>
      <c r="I25" s="41"/>
      <c r="J25" s="31" t="s">
        <v>130</v>
      </c>
      <c r="K25" s="41"/>
      <c r="L25" s="25">
        <f t="shared" si="1"/>
        <v>1</v>
      </c>
      <c r="M25" s="24">
        <f>SUM(H21:H25)</f>
        <v>26</v>
      </c>
    </row>
    <row r="26" s="25" customFormat="1" customHeight="1" spans="1:13">
      <c r="A26" s="31"/>
      <c r="B26" s="31"/>
      <c r="C26" s="33" t="s">
        <v>131</v>
      </c>
      <c r="D26" s="31"/>
      <c r="E26" s="36">
        <f>SUM(E5:E25)</f>
        <v>100</v>
      </c>
      <c r="F26" s="32"/>
      <c r="G26" s="31"/>
      <c r="H26" s="36">
        <f>SUM(H5:H25)</f>
        <v>87</v>
      </c>
      <c r="I26" s="31"/>
      <c r="J26" s="31"/>
      <c r="K26" s="31"/>
      <c r="L26" s="25">
        <f t="shared" si="1"/>
        <v>13</v>
      </c>
      <c r="M26" s="24">
        <f>SUM(M5:M25)</f>
        <v>87</v>
      </c>
    </row>
  </sheetData>
  <mergeCells count="11">
    <mergeCell ref="A1:K1"/>
    <mergeCell ref="A5:A10"/>
    <mergeCell ref="A11:A16"/>
    <mergeCell ref="A17:A20"/>
    <mergeCell ref="A21:A25"/>
    <mergeCell ref="B5:B8"/>
    <mergeCell ref="B9:B10"/>
    <mergeCell ref="B11:B14"/>
    <mergeCell ref="B15:B16"/>
    <mergeCell ref="B17:B20"/>
    <mergeCell ref="B21:B25"/>
  </mergeCells>
  <pageMargins left="0.75" right="0.75" top="1" bottom="1" header="0.5" footer="0.5"/>
  <pageSetup paperSize="9" scale="4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opLeftCell="A12" workbookViewId="0">
      <selection activeCell="B19" sqref="B19:B23"/>
    </sheetView>
  </sheetViews>
  <sheetFormatPr defaultColWidth="103" defaultRowHeight="47" customHeight="1" outlineLevelCol="7"/>
  <cols>
    <col min="1" max="1" width="9.25" style="24" customWidth="1"/>
    <col min="2" max="2" width="18.3796296296296" style="27" customWidth="1"/>
    <col min="3" max="3" width="18.8796296296296" style="27" customWidth="1"/>
    <col min="4" max="5" width="7.5" style="28" customWidth="1"/>
    <col min="6" max="6" width="18.5" style="24" customWidth="1"/>
    <col min="7" max="7" width="8.12962962962963" style="24" customWidth="1"/>
    <col min="8" max="8" width="20.5" style="24" customWidth="1"/>
    <col min="9" max="16371" width="103" style="24" customWidth="1"/>
    <col min="16372" max="16380" width="103" style="24"/>
  </cols>
  <sheetData>
    <row r="1" s="24" customFormat="1" customHeight="1" spans="1:6">
      <c r="A1" s="29" t="s">
        <v>0</v>
      </c>
      <c r="B1" s="30"/>
      <c r="C1" s="30"/>
      <c r="D1" s="29"/>
      <c r="E1" s="29"/>
      <c r="F1" s="29"/>
    </row>
    <row r="2" s="25" customFormat="1" ht="20" customHeight="1" spans="1:6">
      <c r="A2" s="31" t="s">
        <v>3</v>
      </c>
      <c r="B2" s="32" t="s">
        <v>4</v>
      </c>
      <c r="C2" s="32" t="s">
        <v>5</v>
      </c>
      <c r="D2" s="33" t="s">
        <v>132</v>
      </c>
      <c r="E2" s="33" t="s">
        <v>133</v>
      </c>
      <c r="F2" s="31" t="s">
        <v>13</v>
      </c>
    </row>
    <row r="3" s="25" customFormat="1" ht="20" customHeight="1" spans="1:7">
      <c r="A3" s="33" t="s">
        <v>14</v>
      </c>
      <c r="B3" s="34" t="s">
        <v>15</v>
      </c>
      <c r="C3" s="35" t="s">
        <v>16</v>
      </c>
      <c r="D3" s="36">
        <v>3</v>
      </c>
      <c r="E3" s="36">
        <v>3</v>
      </c>
      <c r="F3" s="31" t="s">
        <v>20</v>
      </c>
      <c r="G3" s="25">
        <f t="shared" ref="G3:G24" si="0">D3-E3</f>
        <v>0</v>
      </c>
    </row>
    <row r="4" s="25" customFormat="1" ht="20" customHeight="1" spans="1:7">
      <c r="A4" s="33"/>
      <c r="B4" s="34"/>
      <c r="C4" s="37" t="s">
        <v>22</v>
      </c>
      <c r="D4" s="36">
        <v>4</v>
      </c>
      <c r="E4" s="36">
        <v>4</v>
      </c>
      <c r="F4" s="31"/>
      <c r="G4" s="25">
        <f t="shared" si="0"/>
        <v>0</v>
      </c>
    </row>
    <row r="5" s="25" customFormat="1" ht="20" customHeight="1" spans="1:7">
      <c r="A5" s="33"/>
      <c r="B5" s="34"/>
      <c r="C5" s="32" t="s">
        <v>27</v>
      </c>
      <c r="D5" s="36">
        <v>4</v>
      </c>
      <c r="E5" s="38">
        <v>4</v>
      </c>
      <c r="F5" s="31"/>
      <c r="G5" s="25">
        <f t="shared" si="0"/>
        <v>0</v>
      </c>
    </row>
    <row r="6" s="25" customFormat="1" ht="20" customHeight="1" spans="1:7">
      <c r="A6" s="33"/>
      <c r="B6" s="34"/>
      <c r="C6" s="32" t="s">
        <v>32</v>
      </c>
      <c r="D6" s="36">
        <v>4</v>
      </c>
      <c r="E6" s="38">
        <v>4</v>
      </c>
      <c r="F6" s="31"/>
      <c r="G6" s="25">
        <f t="shared" si="0"/>
        <v>0</v>
      </c>
    </row>
    <row r="7" s="25" customFormat="1" ht="20" customHeight="1" spans="1:7">
      <c r="A7" s="33"/>
      <c r="B7" s="32" t="s">
        <v>37</v>
      </c>
      <c r="C7" s="39" t="s">
        <v>38</v>
      </c>
      <c r="D7" s="33">
        <v>4</v>
      </c>
      <c r="E7" s="33">
        <v>4</v>
      </c>
      <c r="F7" s="31"/>
      <c r="G7" s="25">
        <f t="shared" si="0"/>
        <v>0</v>
      </c>
    </row>
    <row r="8" s="25" customFormat="1" ht="20" customHeight="1" spans="1:8">
      <c r="A8" s="33"/>
      <c r="B8" s="32"/>
      <c r="C8" s="32" t="s">
        <v>43</v>
      </c>
      <c r="D8" s="33">
        <v>1</v>
      </c>
      <c r="E8" s="33">
        <v>1</v>
      </c>
      <c r="F8" s="31"/>
      <c r="G8" s="25">
        <f t="shared" si="0"/>
        <v>0</v>
      </c>
      <c r="H8" s="25">
        <f>SUM(E3:E8)</f>
        <v>20</v>
      </c>
    </row>
    <row r="9" s="25" customFormat="1" ht="20" customHeight="1" spans="1:7">
      <c r="A9" s="33" t="s">
        <v>48</v>
      </c>
      <c r="B9" s="32" t="s">
        <v>49</v>
      </c>
      <c r="C9" s="32" t="s">
        <v>50</v>
      </c>
      <c r="D9" s="33">
        <v>2</v>
      </c>
      <c r="E9" s="33">
        <v>2</v>
      </c>
      <c r="F9" s="31"/>
      <c r="G9" s="25">
        <f t="shared" si="0"/>
        <v>0</v>
      </c>
    </row>
    <row r="10" s="25" customFormat="1" ht="20" customHeight="1" spans="1:7">
      <c r="A10" s="33"/>
      <c r="B10" s="32"/>
      <c r="C10" s="39" t="s">
        <v>55</v>
      </c>
      <c r="D10" s="40">
        <v>5</v>
      </c>
      <c r="E10" s="33">
        <v>3</v>
      </c>
      <c r="F10" s="31" t="s">
        <v>59</v>
      </c>
      <c r="G10" s="25">
        <f t="shared" si="0"/>
        <v>2</v>
      </c>
    </row>
    <row r="11" s="25" customFormat="1" ht="20" customHeight="1" spans="1:7">
      <c r="A11" s="33"/>
      <c r="B11" s="32"/>
      <c r="C11" s="32" t="s">
        <v>61</v>
      </c>
      <c r="D11" s="33">
        <v>4</v>
      </c>
      <c r="E11" s="33">
        <v>4</v>
      </c>
      <c r="F11" s="31"/>
      <c r="G11" s="25">
        <f t="shared" si="0"/>
        <v>0</v>
      </c>
    </row>
    <row r="12" s="26" customFormat="1" ht="20" customHeight="1" spans="1:7">
      <c r="A12" s="40"/>
      <c r="B12" s="39"/>
      <c r="C12" s="39" t="s">
        <v>66</v>
      </c>
      <c r="D12" s="40">
        <v>2</v>
      </c>
      <c r="E12" s="40">
        <v>2</v>
      </c>
      <c r="F12" s="41"/>
      <c r="G12" s="25">
        <f t="shared" si="0"/>
        <v>0</v>
      </c>
    </row>
    <row r="13" s="25" customFormat="1" ht="20" customHeight="1" spans="1:7">
      <c r="A13" s="33"/>
      <c r="B13" s="32" t="s">
        <v>71</v>
      </c>
      <c r="C13" s="39" t="s">
        <v>72</v>
      </c>
      <c r="D13" s="33">
        <v>4</v>
      </c>
      <c r="E13" s="33">
        <v>4</v>
      </c>
      <c r="F13" s="31"/>
      <c r="G13" s="25">
        <f t="shared" si="0"/>
        <v>0</v>
      </c>
    </row>
    <row r="14" s="25" customFormat="1" ht="20" customHeight="1" spans="1:8">
      <c r="A14" s="33"/>
      <c r="B14" s="32"/>
      <c r="C14" s="39" t="s">
        <v>76</v>
      </c>
      <c r="D14" s="33">
        <v>4</v>
      </c>
      <c r="E14" s="33">
        <v>4</v>
      </c>
      <c r="F14" s="31"/>
      <c r="G14" s="25">
        <f t="shared" si="0"/>
        <v>0</v>
      </c>
      <c r="H14" s="25">
        <f>SUM(E9:E14)</f>
        <v>19</v>
      </c>
    </row>
    <row r="15" s="25" customFormat="1" ht="20" customHeight="1" spans="1:7">
      <c r="A15" s="33" t="s">
        <v>134</v>
      </c>
      <c r="B15" s="32" t="s">
        <v>81</v>
      </c>
      <c r="C15" s="32" t="s">
        <v>82</v>
      </c>
      <c r="D15" s="33">
        <v>7</v>
      </c>
      <c r="E15" s="33">
        <v>4</v>
      </c>
      <c r="F15" s="31" t="s">
        <v>135</v>
      </c>
      <c r="G15" s="25">
        <f t="shared" si="0"/>
        <v>3</v>
      </c>
    </row>
    <row r="16" s="25" customFormat="1" ht="20" customHeight="1" spans="1:7">
      <c r="A16" s="33"/>
      <c r="B16" s="32"/>
      <c r="C16" s="32" t="s">
        <v>88</v>
      </c>
      <c r="D16" s="33">
        <v>10</v>
      </c>
      <c r="E16" s="33">
        <v>10</v>
      </c>
      <c r="F16" s="31"/>
      <c r="G16" s="25">
        <f t="shared" si="0"/>
        <v>0</v>
      </c>
    </row>
    <row r="17" s="25" customFormat="1" ht="20" customHeight="1" spans="1:7">
      <c r="A17" s="33"/>
      <c r="B17" s="32"/>
      <c r="C17" s="32" t="s">
        <v>93</v>
      </c>
      <c r="D17" s="33">
        <v>6</v>
      </c>
      <c r="E17" s="33">
        <v>6</v>
      </c>
      <c r="F17" s="31"/>
      <c r="G17" s="25">
        <f t="shared" si="0"/>
        <v>0</v>
      </c>
    </row>
    <row r="18" s="25" customFormat="1" ht="20" customHeight="1" spans="1:8">
      <c r="A18" s="33"/>
      <c r="B18" s="32"/>
      <c r="C18" s="39" t="s">
        <v>98</v>
      </c>
      <c r="D18" s="40">
        <v>6</v>
      </c>
      <c r="E18" s="33">
        <v>4</v>
      </c>
      <c r="F18" s="31" t="s">
        <v>136</v>
      </c>
      <c r="G18" s="25">
        <f t="shared" si="0"/>
        <v>2</v>
      </c>
      <c r="H18" s="25">
        <f>SUM(E15:E18)</f>
        <v>24</v>
      </c>
    </row>
    <row r="19" s="25" customFormat="1" ht="20" customHeight="1" spans="1:7">
      <c r="A19" s="33" t="s">
        <v>104</v>
      </c>
      <c r="B19" s="32" t="s">
        <v>105</v>
      </c>
      <c r="C19" s="32" t="s">
        <v>106</v>
      </c>
      <c r="D19" s="33">
        <v>6</v>
      </c>
      <c r="E19" s="33">
        <v>6</v>
      </c>
      <c r="F19" s="31"/>
      <c r="G19" s="25">
        <f t="shared" si="0"/>
        <v>0</v>
      </c>
    </row>
    <row r="20" s="25" customFormat="1" ht="20" customHeight="1" spans="1:7">
      <c r="A20" s="33"/>
      <c r="B20" s="32"/>
      <c r="C20" s="32" t="s">
        <v>111</v>
      </c>
      <c r="D20" s="33">
        <v>4</v>
      </c>
      <c r="E20" s="33">
        <v>4</v>
      </c>
      <c r="F20" s="31"/>
      <c r="G20" s="25">
        <f t="shared" si="0"/>
        <v>0</v>
      </c>
    </row>
    <row r="21" s="25" customFormat="1" ht="20" customHeight="1" spans="1:7">
      <c r="A21" s="33"/>
      <c r="B21" s="32"/>
      <c r="C21" s="32" t="s">
        <v>115</v>
      </c>
      <c r="D21" s="33">
        <v>6</v>
      </c>
      <c r="E21" s="33">
        <v>6</v>
      </c>
      <c r="F21" s="31"/>
      <c r="G21" s="25">
        <f t="shared" si="0"/>
        <v>0</v>
      </c>
    </row>
    <row r="22" s="25" customFormat="1" ht="20" customHeight="1" spans="1:7">
      <c r="A22" s="33"/>
      <c r="B22" s="32"/>
      <c r="C22" s="32" t="s">
        <v>120</v>
      </c>
      <c r="D22" s="33">
        <v>6</v>
      </c>
      <c r="E22" s="33">
        <v>3</v>
      </c>
      <c r="F22" s="31" t="s">
        <v>137</v>
      </c>
      <c r="G22" s="25">
        <f t="shared" si="0"/>
        <v>3</v>
      </c>
    </row>
    <row r="23" s="25" customFormat="1" ht="20" customHeight="1" spans="1:8">
      <c r="A23" s="33"/>
      <c r="B23" s="32"/>
      <c r="C23" s="32" t="s">
        <v>126</v>
      </c>
      <c r="D23" s="33">
        <v>8</v>
      </c>
      <c r="E23" s="33">
        <v>8</v>
      </c>
      <c r="F23" s="41"/>
      <c r="G23" s="25">
        <f t="shared" si="0"/>
        <v>0</v>
      </c>
      <c r="H23" s="24">
        <f>SUM(E19:E23)</f>
        <v>27</v>
      </c>
    </row>
    <row r="24" s="25" customFormat="1" ht="20" customHeight="1" spans="1:8">
      <c r="A24" s="31"/>
      <c r="B24" s="32"/>
      <c r="C24" s="32" t="s">
        <v>131</v>
      </c>
      <c r="D24" s="33">
        <f>SUM(D3:D23)</f>
        <v>100</v>
      </c>
      <c r="E24" s="33">
        <f>SUM(E3:E23)</f>
        <v>90</v>
      </c>
      <c r="F24" s="31"/>
      <c r="G24" s="25">
        <f t="shared" si="0"/>
        <v>10</v>
      </c>
      <c r="H24" s="24">
        <f>SUM(H3:H23)</f>
        <v>90</v>
      </c>
    </row>
  </sheetData>
  <mergeCells count="11">
    <mergeCell ref="A1:F1"/>
    <mergeCell ref="A3:A8"/>
    <mergeCell ref="A9:A14"/>
    <mergeCell ref="A15:A18"/>
    <mergeCell ref="A19:A23"/>
    <mergeCell ref="B3:B6"/>
    <mergeCell ref="B7:B8"/>
    <mergeCell ref="B9:B12"/>
    <mergeCell ref="B13:B14"/>
    <mergeCell ref="B15:B18"/>
    <mergeCell ref="B19:B2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E17" sqref="E17"/>
    </sheetView>
  </sheetViews>
  <sheetFormatPr defaultColWidth="9" defaultRowHeight="14.4" outlineLevelRow="2"/>
  <sheetData>
    <row r="1" ht="20.4" spans="1:1">
      <c r="A1" s="22" t="s">
        <v>138</v>
      </c>
    </row>
    <row r="3" ht="20.4" spans="1:1">
      <c r="A3" s="23" t="s">
        <v>139</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opLeftCell="A2" workbookViewId="0">
      <selection activeCell="C23" sqref="C23"/>
    </sheetView>
  </sheetViews>
  <sheetFormatPr defaultColWidth="9" defaultRowHeight="14.4"/>
  <cols>
    <col min="1" max="1" width="11.5"/>
    <col min="2" max="2" width="13" customWidth="1"/>
    <col min="3" max="3" width="12.1296296296296"/>
    <col min="4" max="4" width="10.3796296296296" customWidth="1"/>
    <col min="5" max="5" width="8.5" customWidth="1"/>
    <col min="6" max="6" width="7.5" hidden="1" customWidth="1"/>
    <col min="7" max="7" width="7.5" style="10" customWidth="1"/>
    <col min="8" max="8" width="7.5" customWidth="1"/>
  </cols>
  <sheetData>
    <row r="1" s="8" customFormat="1" ht="20" customHeight="1" spans="1:9">
      <c r="A1" s="11" t="s">
        <v>140</v>
      </c>
      <c r="B1" s="11"/>
      <c r="C1" s="11"/>
      <c r="D1" s="11"/>
      <c r="E1" s="11"/>
      <c r="F1" s="11"/>
      <c r="G1" s="12"/>
      <c r="H1" s="11"/>
      <c r="I1" s="21"/>
    </row>
    <row r="2" s="9" customFormat="1" ht="30" customHeight="1" spans="1:9">
      <c r="A2" s="13" t="s">
        <v>141</v>
      </c>
      <c r="B2" s="13" t="s">
        <v>142</v>
      </c>
      <c r="C2" s="13" t="s">
        <v>143</v>
      </c>
      <c r="D2" s="13" t="s">
        <v>144</v>
      </c>
      <c r="E2" s="13" t="s">
        <v>145</v>
      </c>
      <c r="F2" s="13" t="s">
        <v>146</v>
      </c>
      <c r="G2" s="14" t="s">
        <v>147</v>
      </c>
      <c r="H2" s="13" t="s">
        <v>148</v>
      </c>
      <c r="I2" s="9" t="s">
        <v>149</v>
      </c>
    </row>
    <row r="3" spans="1:9">
      <c r="A3" s="15">
        <v>43831</v>
      </c>
      <c r="B3" s="16">
        <f>2227572+6177424</f>
        <v>8404996</v>
      </c>
      <c r="C3" s="16">
        <v>9238434</v>
      </c>
      <c r="D3" s="5">
        <v>8148</v>
      </c>
      <c r="E3" s="5">
        <v>8132</v>
      </c>
      <c r="F3" s="5">
        <v>5001</v>
      </c>
      <c r="G3" s="17">
        <f>E3/D3</f>
        <v>0.998036327933235</v>
      </c>
      <c r="H3" s="5">
        <v>3512</v>
      </c>
      <c r="I3" t="s">
        <v>150</v>
      </c>
    </row>
    <row r="4" spans="1:9">
      <c r="A4" s="15">
        <v>43861</v>
      </c>
      <c r="B4" s="16">
        <f>2334034+6269420</f>
        <v>8603454</v>
      </c>
      <c r="C4" s="16">
        <v>9435040</v>
      </c>
      <c r="D4" s="5">
        <v>4939</v>
      </c>
      <c r="E4" s="5">
        <v>4861</v>
      </c>
      <c r="F4" s="5">
        <v>2989</v>
      </c>
      <c r="G4" s="17">
        <f t="shared" ref="G4:G26" si="0">E4/D4</f>
        <v>0.984207329418911</v>
      </c>
      <c r="H4" s="5">
        <v>1952</v>
      </c>
      <c r="I4" t="s">
        <v>151</v>
      </c>
    </row>
    <row r="5" spans="1:8">
      <c r="A5" s="15">
        <v>43862</v>
      </c>
      <c r="B5" s="16">
        <f>2336794+6271747</f>
        <v>8608541</v>
      </c>
      <c r="C5" s="16">
        <v>9440046</v>
      </c>
      <c r="D5" s="5">
        <v>5087</v>
      </c>
      <c r="E5" s="5">
        <v>5006</v>
      </c>
      <c r="F5" s="5"/>
      <c r="G5" s="17">
        <f t="shared" si="0"/>
        <v>0.984077059170434</v>
      </c>
      <c r="H5" s="5">
        <v>2000</v>
      </c>
    </row>
    <row r="6" spans="1:8">
      <c r="A6" s="15">
        <v>43890</v>
      </c>
      <c r="B6" s="16">
        <f>2414806+6338357</f>
        <v>8753163</v>
      </c>
      <c r="C6" s="16">
        <v>9582819</v>
      </c>
      <c r="D6" s="5">
        <v>6439</v>
      </c>
      <c r="E6" s="5">
        <v>6470</v>
      </c>
      <c r="F6" s="5"/>
      <c r="G6" s="17">
        <f t="shared" si="0"/>
        <v>1.0048144121758</v>
      </c>
      <c r="H6" s="5">
        <v>2408</v>
      </c>
    </row>
    <row r="7" spans="1:8">
      <c r="A7" s="18">
        <v>43891</v>
      </c>
      <c r="B7" s="16">
        <f>2418161+6341171</f>
        <v>8759332</v>
      </c>
      <c r="C7" s="16">
        <v>9588506</v>
      </c>
      <c r="D7" s="5">
        <v>6169</v>
      </c>
      <c r="E7" s="5">
        <v>5687</v>
      </c>
      <c r="F7" s="5">
        <v>2370</v>
      </c>
      <c r="G7" s="19">
        <f t="shared" si="0"/>
        <v>0.921867401523748</v>
      </c>
      <c r="H7" s="5"/>
    </row>
    <row r="8" spans="1:8">
      <c r="A8" s="15">
        <v>43921</v>
      </c>
      <c r="B8" s="16">
        <f>2532980+6453604</f>
        <v>8986584</v>
      </c>
      <c r="C8" s="16">
        <v>9812018</v>
      </c>
      <c r="D8" s="5">
        <v>7981</v>
      </c>
      <c r="E8" s="5">
        <v>7924</v>
      </c>
      <c r="F8" s="5">
        <v>3303</v>
      </c>
      <c r="G8" s="17">
        <f t="shared" si="0"/>
        <v>0.99285803783987</v>
      </c>
      <c r="H8" s="5"/>
    </row>
    <row r="9" spans="1:8">
      <c r="A9" s="15">
        <v>43922</v>
      </c>
      <c r="B9" s="16">
        <f>2537082+6457633</f>
        <v>8994715</v>
      </c>
      <c r="C9" s="16">
        <v>9820049</v>
      </c>
      <c r="D9" s="5">
        <v>8183</v>
      </c>
      <c r="E9" s="5">
        <v>8031</v>
      </c>
      <c r="F9" s="5"/>
      <c r="G9" s="17">
        <f t="shared" si="0"/>
        <v>0.981424905291458</v>
      </c>
      <c r="H9" s="5"/>
    </row>
    <row r="10" spans="1:8">
      <c r="A10" s="15">
        <v>43951</v>
      </c>
      <c r="B10" s="16">
        <f>2656654+6576570</f>
        <v>9233224</v>
      </c>
      <c r="C10" s="16">
        <v>10054819</v>
      </c>
      <c r="D10" s="5">
        <v>8600</v>
      </c>
      <c r="E10" s="5">
        <v>8419</v>
      </c>
      <c r="F10" s="5"/>
      <c r="G10" s="17">
        <f t="shared" si="0"/>
        <v>0.978953488372093</v>
      </c>
      <c r="H10" s="5"/>
    </row>
    <row r="11" spans="1:8">
      <c r="A11" s="15">
        <v>43952</v>
      </c>
      <c r="B11" s="16">
        <f>2650571+6580361</f>
        <v>9230932</v>
      </c>
      <c r="C11" s="16">
        <v>10062445</v>
      </c>
      <c r="D11" s="5">
        <v>7708</v>
      </c>
      <c r="E11" s="5">
        <v>7626</v>
      </c>
      <c r="F11" s="5"/>
      <c r="G11" s="17">
        <f t="shared" si="0"/>
        <v>0.98936170212766</v>
      </c>
      <c r="H11" s="5"/>
    </row>
    <row r="12" spans="1:8">
      <c r="A12" s="15">
        <v>43982</v>
      </c>
      <c r="B12" s="16">
        <f>2786358+6704417</f>
        <v>9490775</v>
      </c>
      <c r="C12" s="16">
        <v>10308761</v>
      </c>
      <c r="D12" s="5">
        <v>8683</v>
      </c>
      <c r="E12" s="5">
        <v>8572</v>
      </c>
      <c r="F12" s="5"/>
      <c r="G12" s="17">
        <f t="shared" si="0"/>
        <v>0.987216399861799</v>
      </c>
      <c r="H12" s="5"/>
    </row>
    <row r="13" spans="1:8">
      <c r="A13" s="15">
        <v>43983</v>
      </c>
      <c r="B13" s="16">
        <f>2790766+6708833</f>
        <v>9499599</v>
      </c>
      <c r="C13" s="16">
        <v>10317327</v>
      </c>
      <c r="D13" s="5">
        <v>8824</v>
      </c>
      <c r="E13" s="5">
        <v>8566</v>
      </c>
      <c r="F13" s="5"/>
      <c r="G13" s="17">
        <f t="shared" si="0"/>
        <v>0.9707615593835</v>
      </c>
      <c r="H13" s="5"/>
    </row>
    <row r="14" spans="1:8">
      <c r="A14" s="15">
        <v>44012</v>
      </c>
      <c r="B14" s="16">
        <f>2918621+6837463</f>
        <v>9756084</v>
      </c>
      <c r="C14" s="16">
        <v>10571974</v>
      </c>
      <c r="D14" s="5">
        <v>8677</v>
      </c>
      <c r="E14" s="5">
        <v>8599</v>
      </c>
      <c r="F14" s="5"/>
      <c r="G14" s="17">
        <f t="shared" si="0"/>
        <v>0.991010717990089</v>
      </c>
      <c r="H14" s="5">
        <v>3244</v>
      </c>
    </row>
    <row r="15" spans="1:8">
      <c r="A15" s="15">
        <v>44013</v>
      </c>
      <c r="B15" s="16">
        <f>2923213+6842217</f>
        <v>9765430</v>
      </c>
      <c r="C15" s="16">
        <v>10581530</v>
      </c>
      <c r="D15" s="5">
        <v>9346</v>
      </c>
      <c r="E15" s="5">
        <v>9556</v>
      </c>
      <c r="F15" s="5"/>
      <c r="G15" s="17">
        <f t="shared" si="0"/>
        <v>1.02246950567088</v>
      </c>
      <c r="H15" s="5">
        <v>3348</v>
      </c>
    </row>
    <row r="16" spans="1:8">
      <c r="A16" s="15">
        <v>44043</v>
      </c>
      <c r="B16" s="16">
        <f>3042817+6955860</f>
        <v>9998677</v>
      </c>
      <c r="C16" s="16">
        <v>10814606</v>
      </c>
      <c r="D16" s="5">
        <v>5606</v>
      </c>
      <c r="E16" s="5">
        <v>5429</v>
      </c>
      <c r="F16" s="5"/>
      <c r="G16" s="17">
        <f t="shared" si="0"/>
        <v>0.968426685693899</v>
      </c>
      <c r="H16" s="5">
        <v>2232</v>
      </c>
    </row>
    <row r="17" spans="1:8">
      <c r="A17" s="15">
        <v>44044</v>
      </c>
      <c r="B17" s="16">
        <f>3045639+6958255</f>
        <v>10003894</v>
      </c>
      <c r="C17" s="16">
        <v>10819602</v>
      </c>
      <c r="D17" s="5">
        <v>5217</v>
      </c>
      <c r="E17" s="5">
        <v>4996</v>
      </c>
      <c r="F17" s="5"/>
      <c r="G17" s="17">
        <f t="shared" si="0"/>
        <v>0.957638489553383</v>
      </c>
      <c r="H17" s="5">
        <v>2396</v>
      </c>
    </row>
    <row r="18" spans="1:8">
      <c r="A18" s="18">
        <v>44074</v>
      </c>
      <c r="B18" s="16">
        <f>3106318+7012549</f>
        <v>10118867</v>
      </c>
      <c r="C18" s="16">
        <v>10928595</v>
      </c>
      <c r="D18" s="5">
        <v>3162</v>
      </c>
      <c r="E18" s="5">
        <v>2855</v>
      </c>
      <c r="F18" s="5"/>
      <c r="G18" s="19">
        <f t="shared" si="0"/>
        <v>0.902909550917141</v>
      </c>
      <c r="H18" s="5">
        <v>1544</v>
      </c>
    </row>
    <row r="19" spans="1:8">
      <c r="A19" s="15">
        <v>44075</v>
      </c>
      <c r="B19" s="16">
        <f>3108274+7014075</f>
        <v>10122349</v>
      </c>
      <c r="C19" s="16">
        <v>10931931</v>
      </c>
      <c r="D19" s="5">
        <v>3482</v>
      </c>
      <c r="E19" s="5">
        <v>3336</v>
      </c>
      <c r="F19" s="5"/>
      <c r="G19" s="17">
        <f t="shared" si="0"/>
        <v>0.95807007466973</v>
      </c>
      <c r="H19" s="5">
        <v>1296</v>
      </c>
    </row>
    <row r="20" spans="1:8">
      <c r="A20" s="15">
        <v>44104</v>
      </c>
      <c r="B20" s="16">
        <f>3156231+7056715</f>
        <v>10212946</v>
      </c>
      <c r="C20" s="16">
        <v>11026642</v>
      </c>
      <c r="D20" s="5">
        <v>1291</v>
      </c>
      <c r="E20" s="5">
        <v>1964</v>
      </c>
      <c r="F20" s="5"/>
      <c r="G20" s="17">
        <f t="shared" si="0"/>
        <v>1.52130131680868</v>
      </c>
      <c r="H20" s="5">
        <v>484</v>
      </c>
    </row>
    <row r="21" spans="1:8">
      <c r="A21" s="15">
        <v>44105</v>
      </c>
      <c r="B21" s="16">
        <f>3156970+7057272</f>
        <v>10214242</v>
      </c>
      <c r="C21" s="16">
        <v>11028615</v>
      </c>
      <c r="D21" s="5">
        <v>1296</v>
      </c>
      <c r="E21" s="5">
        <v>1973</v>
      </c>
      <c r="F21" s="5"/>
      <c r="G21" s="17">
        <f t="shared" si="0"/>
        <v>1.52237654320988</v>
      </c>
      <c r="H21" s="5">
        <v>600</v>
      </c>
    </row>
    <row r="22" spans="1:8">
      <c r="A22" s="15">
        <v>44135</v>
      </c>
      <c r="B22" s="16">
        <f>3270790+7169041</f>
        <v>10439831</v>
      </c>
      <c r="C22" s="16">
        <v>11263448</v>
      </c>
      <c r="D22" s="5">
        <v>8941</v>
      </c>
      <c r="E22" s="5">
        <v>8784</v>
      </c>
      <c r="F22" s="5"/>
      <c r="G22" s="17">
        <f t="shared" si="0"/>
        <v>0.982440442903478</v>
      </c>
      <c r="H22" s="5">
        <v>3992</v>
      </c>
    </row>
    <row r="23" spans="1:8">
      <c r="A23" s="15">
        <v>44136</v>
      </c>
      <c r="B23" s="16">
        <f>3270790+7172951</f>
        <v>10443741</v>
      </c>
      <c r="C23" s="16">
        <v>11270635</v>
      </c>
      <c r="D23" s="5">
        <v>7349</v>
      </c>
      <c r="E23" s="5">
        <v>7187</v>
      </c>
      <c r="F23" s="5"/>
      <c r="G23" s="17">
        <f t="shared" si="0"/>
        <v>0.9779561845149</v>
      </c>
      <c r="H23" s="5">
        <v>3616</v>
      </c>
    </row>
    <row r="24" spans="1:8">
      <c r="A24" s="15">
        <v>44165</v>
      </c>
      <c r="B24" s="16">
        <f>3405632+7304889</f>
        <v>10710521</v>
      </c>
      <c r="C24" s="16">
        <v>11531287</v>
      </c>
      <c r="D24" s="5">
        <v>6517</v>
      </c>
      <c r="E24" s="5">
        <v>6325</v>
      </c>
      <c r="F24" s="5"/>
      <c r="G24" s="17">
        <f t="shared" si="0"/>
        <v>0.9705385913764</v>
      </c>
      <c r="H24" s="5">
        <v>2476</v>
      </c>
    </row>
    <row r="25" spans="1:8">
      <c r="A25" s="15">
        <v>44166</v>
      </c>
      <c r="B25" s="16">
        <f>3410984+7309702</f>
        <v>10720686</v>
      </c>
      <c r="C25" s="16">
        <v>11541176</v>
      </c>
      <c r="D25" s="5">
        <v>9865</v>
      </c>
      <c r="E25" s="5">
        <v>9889</v>
      </c>
      <c r="F25" s="5"/>
      <c r="G25" s="17">
        <f t="shared" si="0"/>
        <v>1.00243284338571</v>
      </c>
      <c r="H25" s="5">
        <v>3032</v>
      </c>
    </row>
    <row r="26" spans="1:8">
      <c r="A26" s="15">
        <v>44196</v>
      </c>
      <c r="B26" s="16">
        <f>3545047+7435524</f>
        <v>10980571</v>
      </c>
      <c r="C26" s="16">
        <v>11801223</v>
      </c>
      <c r="D26" s="5">
        <v>9796</v>
      </c>
      <c r="E26" s="5">
        <v>9719</v>
      </c>
      <c r="F26" s="5"/>
      <c r="G26" s="17">
        <f t="shared" si="0"/>
        <v>0.99213964883626</v>
      </c>
      <c r="H26" s="5">
        <v>4200</v>
      </c>
    </row>
    <row r="27" spans="2:3">
      <c r="B27" s="20"/>
      <c r="C27" s="20"/>
    </row>
  </sheetData>
  <mergeCells count="1">
    <mergeCell ref="A1:H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workbookViewId="0">
      <selection activeCell="F12" sqref="F12"/>
    </sheetView>
  </sheetViews>
  <sheetFormatPr defaultColWidth="9" defaultRowHeight="14.4"/>
  <cols>
    <col min="3" max="3" width="19.8796296296296" customWidth="1"/>
    <col min="4" max="4" width="13.25" customWidth="1"/>
    <col min="5" max="5" width="13.5" customWidth="1"/>
    <col min="6" max="6" width="17" customWidth="1"/>
    <col min="7" max="7" width="12.3796296296296" customWidth="1"/>
  </cols>
  <sheetData>
    <row r="1" ht="39" customHeight="1" spans="1:17">
      <c r="A1" s="1" t="s">
        <v>152</v>
      </c>
      <c r="B1" s="1"/>
      <c r="C1" s="1"/>
      <c r="D1" s="1"/>
      <c r="E1" s="1"/>
      <c r="F1" s="1"/>
      <c r="G1" s="1"/>
      <c r="H1" s="1"/>
      <c r="I1" s="1"/>
      <c r="J1" s="1"/>
      <c r="K1" s="1"/>
      <c r="L1" s="1"/>
      <c r="M1" s="1"/>
      <c r="N1" s="1"/>
      <c r="O1" s="1"/>
      <c r="P1" s="1"/>
      <c r="Q1" s="1"/>
    </row>
    <row r="3" spans="1:17">
      <c r="A3" s="2" t="s">
        <v>153</v>
      </c>
      <c r="B3" s="2" t="s">
        <v>154</v>
      </c>
      <c r="C3" s="2" t="s">
        <v>155</v>
      </c>
      <c r="D3" s="3" t="s">
        <v>156</v>
      </c>
      <c r="E3" s="4"/>
      <c r="F3" s="3" t="s">
        <v>157</v>
      </c>
      <c r="G3" s="4"/>
      <c r="H3" s="5"/>
      <c r="I3" s="5"/>
      <c r="J3" s="5"/>
      <c r="K3" s="5"/>
      <c r="L3" s="5"/>
      <c r="M3" s="5"/>
      <c r="N3" s="5"/>
      <c r="O3" s="5"/>
      <c r="P3" s="5"/>
      <c r="Q3" s="5"/>
    </row>
    <row r="4" s="1" customFormat="1" spans="1:17">
      <c r="A4" s="6"/>
      <c r="B4" s="6"/>
      <c r="C4" s="6"/>
      <c r="D4" s="7" t="s">
        <v>158</v>
      </c>
      <c r="E4" s="7" t="s">
        <v>159</v>
      </c>
      <c r="F4" s="7" t="s">
        <v>160</v>
      </c>
      <c r="G4" s="7" t="s">
        <v>161</v>
      </c>
      <c r="H4" s="7"/>
      <c r="I4" s="7"/>
      <c r="J4" s="7"/>
      <c r="K4" s="7"/>
      <c r="L4" s="7"/>
      <c r="M4" s="7"/>
      <c r="N4" s="7"/>
      <c r="O4" s="7"/>
      <c r="P4" s="7"/>
      <c r="Q4" s="7"/>
    </row>
    <row r="5" spans="1:17">
      <c r="A5" s="5"/>
      <c r="B5" s="5"/>
      <c r="C5" s="5"/>
      <c r="D5" s="5"/>
      <c r="E5" s="5"/>
      <c r="F5" s="5"/>
      <c r="G5" s="5"/>
      <c r="H5" s="5"/>
      <c r="I5" s="5"/>
      <c r="J5" s="5"/>
      <c r="K5" s="5"/>
      <c r="L5" s="5"/>
      <c r="M5" s="5"/>
      <c r="N5" s="5"/>
      <c r="O5" s="5"/>
      <c r="P5" s="5"/>
      <c r="Q5" s="5"/>
    </row>
    <row r="6" spans="1:17">
      <c r="A6" s="5"/>
      <c r="B6" s="5"/>
      <c r="C6" s="5"/>
      <c r="D6" s="5"/>
      <c r="E6" s="5"/>
      <c r="F6" s="5"/>
      <c r="G6" s="5"/>
      <c r="H6" s="5"/>
      <c r="I6" s="5"/>
      <c r="J6" s="5"/>
      <c r="K6" s="5"/>
      <c r="L6" s="5"/>
      <c r="M6" s="5"/>
      <c r="N6" s="5"/>
      <c r="O6" s="5"/>
      <c r="P6" s="5"/>
      <c r="Q6" s="5"/>
    </row>
    <row r="7" spans="1:17">
      <c r="A7" s="5"/>
      <c r="B7" s="5"/>
      <c r="C7" s="5"/>
      <c r="D7" s="5"/>
      <c r="E7" s="5"/>
      <c r="F7" s="5"/>
      <c r="G7" s="5"/>
      <c r="H7" s="5"/>
      <c r="I7" s="5"/>
      <c r="J7" s="5"/>
      <c r="K7" s="5"/>
      <c r="L7" s="5"/>
      <c r="M7" s="5"/>
      <c r="N7" s="5"/>
      <c r="O7" s="5"/>
      <c r="P7" s="5"/>
      <c r="Q7" s="5"/>
    </row>
    <row r="8" spans="1:17">
      <c r="A8" s="5"/>
      <c r="B8" s="5"/>
      <c r="C8" s="5"/>
      <c r="D8" s="5"/>
      <c r="E8" s="5"/>
      <c r="F8" s="5"/>
      <c r="G8" s="5"/>
      <c r="H8" s="5"/>
      <c r="I8" s="5"/>
      <c r="J8" s="5"/>
      <c r="K8" s="5"/>
      <c r="L8" s="5"/>
      <c r="M8" s="5"/>
      <c r="N8" s="5"/>
      <c r="O8" s="5"/>
      <c r="P8" s="5"/>
      <c r="Q8" s="5"/>
    </row>
    <row r="9" spans="1:17">
      <c r="A9" s="5"/>
      <c r="B9" s="5"/>
      <c r="C9" s="5"/>
      <c r="D9" s="5"/>
      <c r="E9" s="5"/>
      <c r="F9" s="5"/>
      <c r="G9" s="5"/>
      <c r="H9" s="5"/>
      <c r="I9" s="5"/>
      <c r="J9" s="5"/>
      <c r="K9" s="5"/>
      <c r="L9" s="5"/>
      <c r="M9" s="5"/>
      <c r="N9" s="5"/>
      <c r="O9" s="5"/>
      <c r="P9" s="5"/>
      <c r="Q9" s="5"/>
    </row>
    <row r="10" spans="1:17">
      <c r="A10" s="5"/>
      <c r="B10" s="5"/>
      <c r="C10" s="5"/>
      <c r="D10" s="5"/>
      <c r="E10" s="5"/>
      <c r="F10" s="5"/>
      <c r="G10" s="5"/>
      <c r="H10" s="5"/>
      <c r="I10" s="5"/>
      <c r="J10" s="5"/>
      <c r="K10" s="5"/>
      <c r="L10" s="5"/>
      <c r="M10" s="5"/>
      <c r="N10" s="5"/>
      <c r="O10" s="5"/>
      <c r="P10" s="5"/>
      <c r="Q10" s="5"/>
    </row>
    <row r="11" spans="1:17">
      <c r="A11" s="5"/>
      <c r="B11" s="5"/>
      <c r="C11" s="5"/>
      <c r="D11" s="5"/>
      <c r="E11" s="5"/>
      <c r="F11" s="5"/>
      <c r="G11" s="5"/>
      <c r="H11" s="5"/>
      <c r="I11" s="5"/>
      <c r="J11" s="5"/>
      <c r="K11" s="5"/>
      <c r="L11" s="5"/>
      <c r="M11" s="5"/>
      <c r="N11" s="5"/>
      <c r="O11" s="5"/>
      <c r="P11" s="5"/>
      <c r="Q11" s="5"/>
    </row>
    <row r="12" spans="1:17">
      <c r="A12" s="5"/>
      <c r="B12" s="5"/>
      <c r="C12" s="5"/>
      <c r="D12" s="5"/>
      <c r="E12" s="5"/>
      <c r="F12" s="5"/>
      <c r="G12" s="5"/>
      <c r="H12" s="5"/>
      <c r="I12" s="5"/>
      <c r="J12" s="5"/>
      <c r="K12" s="5"/>
      <c r="L12" s="5"/>
      <c r="M12" s="5"/>
      <c r="N12" s="5"/>
      <c r="O12" s="5"/>
      <c r="P12" s="5"/>
      <c r="Q12" s="5"/>
    </row>
    <row r="13" spans="1:17">
      <c r="A13" s="5"/>
      <c r="B13" s="5"/>
      <c r="C13" s="5"/>
      <c r="D13" s="5"/>
      <c r="E13" s="5"/>
      <c r="F13" s="5"/>
      <c r="G13" s="5"/>
      <c r="H13" s="5"/>
      <c r="I13" s="5"/>
      <c r="J13" s="5"/>
      <c r="K13" s="5"/>
      <c r="L13" s="5"/>
      <c r="M13" s="5"/>
      <c r="N13" s="5"/>
      <c r="O13" s="5"/>
      <c r="P13" s="5"/>
      <c r="Q13" s="5"/>
    </row>
    <row r="14" spans="1:17">
      <c r="A14" s="5"/>
      <c r="B14" s="5"/>
      <c r="C14" s="5"/>
      <c r="D14" s="5"/>
      <c r="E14" s="5"/>
      <c r="F14" s="5"/>
      <c r="G14" s="5"/>
      <c r="H14" s="5"/>
      <c r="I14" s="5"/>
      <c r="J14" s="5"/>
      <c r="K14" s="5"/>
      <c r="L14" s="5"/>
      <c r="M14" s="5"/>
      <c r="N14" s="5"/>
      <c r="O14" s="5"/>
      <c r="P14" s="5"/>
      <c r="Q14" s="5"/>
    </row>
    <row r="15" spans="1:17">
      <c r="A15" s="5"/>
      <c r="B15" s="5"/>
      <c r="C15" s="5"/>
      <c r="D15" s="5"/>
      <c r="E15" s="5"/>
      <c r="F15" s="5"/>
      <c r="G15" s="5"/>
      <c r="H15" s="5"/>
      <c r="I15" s="5"/>
      <c r="J15" s="5"/>
      <c r="K15" s="5"/>
      <c r="L15" s="5"/>
      <c r="M15" s="5"/>
      <c r="N15" s="5"/>
      <c r="O15" s="5"/>
      <c r="P15" s="5"/>
      <c r="Q15" s="5"/>
    </row>
    <row r="16" spans="1:17">
      <c r="A16" s="5"/>
      <c r="B16" s="5"/>
      <c r="C16" s="5"/>
      <c r="D16" s="5"/>
      <c r="E16" s="5"/>
      <c r="F16" s="5"/>
      <c r="G16" s="5"/>
      <c r="H16" s="5"/>
      <c r="I16" s="5"/>
      <c r="J16" s="5"/>
      <c r="K16" s="5"/>
      <c r="L16" s="5"/>
      <c r="M16" s="5"/>
      <c r="N16" s="5"/>
      <c r="O16" s="5"/>
      <c r="P16" s="5"/>
      <c r="Q16" s="5"/>
    </row>
    <row r="17" spans="1:17">
      <c r="A17" s="5"/>
      <c r="B17" s="5"/>
      <c r="C17" s="5"/>
      <c r="D17" s="5"/>
      <c r="E17" s="5"/>
      <c r="F17" s="5"/>
      <c r="G17" s="5"/>
      <c r="H17" s="5"/>
      <c r="I17" s="5"/>
      <c r="J17" s="5"/>
      <c r="K17" s="5"/>
      <c r="L17" s="5"/>
      <c r="M17" s="5"/>
      <c r="N17" s="5"/>
      <c r="O17" s="5"/>
      <c r="P17" s="5"/>
      <c r="Q17" s="5"/>
    </row>
    <row r="18" spans="1:17">
      <c r="A18" s="5"/>
      <c r="B18" s="5"/>
      <c r="C18" s="5"/>
      <c r="D18" s="5"/>
      <c r="E18" s="5"/>
      <c r="F18" s="5"/>
      <c r="G18" s="5"/>
      <c r="H18" s="5"/>
      <c r="I18" s="5"/>
      <c r="J18" s="5"/>
      <c r="K18" s="5"/>
      <c r="L18" s="5"/>
      <c r="M18" s="5"/>
      <c r="N18" s="5"/>
      <c r="O18" s="5"/>
      <c r="P18" s="5"/>
      <c r="Q18" s="5"/>
    </row>
    <row r="19" spans="1:17">
      <c r="A19" s="5"/>
      <c r="B19" s="5"/>
      <c r="C19" s="5"/>
      <c r="D19" s="5"/>
      <c r="E19" s="5"/>
      <c r="F19" s="5"/>
      <c r="G19" s="5"/>
      <c r="H19" s="5"/>
      <c r="I19" s="5"/>
      <c r="J19" s="5"/>
      <c r="K19" s="5"/>
      <c r="L19" s="5"/>
      <c r="M19" s="5"/>
      <c r="N19" s="5"/>
      <c r="O19" s="5"/>
      <c r="P19" s="5"/>
      <c r="Q19" s="5"/>
    </row>
    <row r="20" spans="1:17">
      <c r="A20" s="5"/>
      <c r="B20" s="5"/>
      <c r="C20" s="5"/>
      <c r="D20" s="5"/>
      <c r="E20" s="5"/>
      <c r="F20" s="5"/>
      <c r="G20" s="5"/>
      <c r="H20" s="5"/>
      <c r="I20" s="5"/>
      <c r="J20" s="5"/>
      <c r="K20" s="5"/>
      <c r="L20" s="5"/>
      <c r="M20" s="5"/>
      <c r="N20" s="5"/>
      <c r="O20" s="5"/>
      <c r="P20" s="5"/>
      <c r="Q20" s="5"/>
    </row>
    <row r="21" spans="1:17">
      <c r="A21" s="5"/>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c r="A24" s="5"/>
      <c r="B24" s="5"/>
      <c r="C24" s="5"/>
      <c r="D24" s="5"/>
      <c r="E24" s="5"/>
      <c r="F24" s="5"/>
      <c r="G24" s="5"/>
      <c r="H24" s="5"/>
      <c r="I24" s="5"/>
      <c r="J24" s="5"/>
      <c r="K24" s="5"/>
      <c r="L24" s="5"/>
      <c r="M24" s="5"/>
      <c r="N24" s="5"/>
      <c r="O24" s="5"/>
      <c r="P24" s="5"/>
      <c r="Q24" s="5"/>
    </row>
    <row r="25" spans="1:17">
      <c r="A25" s="5"/>
      <c r="B25" s="5"/>
      <c r="C25" s="5"/>
      <c r="D25" s="5"/>
      <c r="E25" s="5"/>
      <c r="F25" s="5"/>
      <c r="G25" s="5"/>
      <c r="H25" s="5"/>
      <c r="I25" s="5"/>
      <c r="J25" s="5"/>
      <c r="K25" s="5"/>
      <c r="L25" s="5"/>
      <c r="M25" s="5"/>
      <c r="N25" s="5"/>
      <c r="O25" s="5"/>
      <c r="P25" s="5"/>
      <c r="Q25" s="5"/>
    </row>
    <row r="26" spans="1:17">
      <c r="A26" s="5"/>
      <c r="B26" s="5"/>
      <c r="C26" s="5"/>
      <c r="D26" s="5"/>
      <c r="E26" s="5"/>
      <c r="F26" s="5"/>
      <c r="G26" s="5"/>
      <c r="H26" s="5"/>
      <c r="I26" s="5"/>
      <c r="J26" s="5"/>
      <c r="K26" s="5"/>
      <c r="L26" s="5"/>
      <c r="M26" s="5"/>
      <c r="N26" s="5"/>
      <c r="O26" s="5"/>
      <c r="P26" s="5"/>
      <c r="Q26" s="5"/>
    </row>
    <row r="27" spans="1:17">
      <c r="A27" s="5"/>
      <c r="B27" s="5"/>
      <c r="C27" s="5"/>
      <c r="D27" s="5"/>
      <c r="E27" s="5"/>
      <c r="F27" s="5"/>
      <c r="G27" s="5"/>
      <c r="H27" s="5"/>
      <c r="I27" s="5"/>
      <c r="J27" s="5"/>
      <c r="K27" s="5"/>
      <c r="L27" s="5"/>
      <c r="M27" s="5"/>
      <c r="N27" s="5"/>
      <c r="O27" s="5"/>
      <c r="P27" s="5"/>
      <c r="Q27" s="5"/>
    </row>
    <row r="28" spans="1:17">
      <c r="A28" s="5"/>
      <c r="B28" s="5"/>
      <c r="C28" s="5"/>
      <c r="D28" s="5"/>
      <c r="E28" s="5"/>
      <c r="F28" s="5"/>
      <c r="G28" s="5"/>
      <c r="H28" s="5"/>
      <c r="I28" s="5"/>
      <c r="J28" s="5"/>
      <c r="K28" s="5"/>
      <c r="L28" s="5"/>
      <c r="M28" s="5"/>
      <c r="N28" s="5"/>
      <c r="O28" s="5"/>
      <c r="P28" s="5"/>
      <c r="Q28" s="5"/>
    </row>
    <row r="29" spans="1:17">
      <c r="A29" s="5"/>
      <c r="B29" s="5"/>
      <c r="C29" s="5"/>
      <c r="D29" s="5"/>
      <c r="E29" s="5"/>
      <c r="F29" s="5"/>
      <c r="G29" s="5"/>
      <c r="H29" s="5"/>
      <c r="I29" s="5"/>
      <c r="J29" s="5"/>
      <c r="K29" s="5"/>
      <c r="L29" s="5"/>
      <c r="M29" s="5"/>
      <c r="N29" s="5"/>
      <c r="O29" s="5"/>
      <c r="P29" s="5"/>
      <c r="Q29" s="5"/>
    </row>
    <row r="30" spans="1:17">
      <c r="A30" s="5"/>
      <c r="B30" s="5"/>
      <c r="C30" s="5"/>
      <c r="D30" s="5"/>
      <c r="E30" s="5"/>
      <c r="F30" s="5"/>
      <c r="G30" s="5"/>
      <c r="H30" s="5"/>
      <c r="I30" s="5"/>
      <c r="J30" s="5"/>
      <c r="K30" s="5"/>
      <c r="L30" s="5"/>
      <c r="M30" s="5"/>
      <c r="N30" s="5"/>
      <c r="O30" s="5"/>
      <c r="P30" s="5"/>
      <c r="Q30" s="5"/>
    </row>
    <row r="31" spans="1:17">
      <c r="A31" s="5"/>
      <c r="B31" s="5"/>
      <c r="C31" s="5"/>
      <c r="D31" s="5"/>
      <c r="E31" s="5"/>
      <c r="F31" s="5"/>
      <c r="G31" s="5"/>
      <c r="H31" s="5"/>
      <c r="I31" s="5"/>
      <c r="J31" s="5"/>
      <c r="K31" s="5"/>
      <c r="L31" s="5"/>
      <c r="M31" s="5"/>
      <c r="N31" s="5"/>
      <c r="O31" s="5"/>
      <c r="P31" s="5"/>
      <c r="Q31" s="5"/>
    </row>
    <row r="32" spans="1:17">
      <c r="A32" s="5"/>
      <c r="B32" s="5"/>
      <c r="C32" s="5"/>
      <c r="D32" s="5"/>
      <c r="E32" s="5"/>
      <c r="F32" s="5"/>
      <c r="G32" s="5"/>
      <c r="H32" s="5"/>
      <c r="I32" s="5"/>
      <c r="J32" s="5"/>
      <c r="K32" s="5"/>
      <c r="L32" s="5"/>
      <c r="M32" s="5"/>
      <c r="N32" s="5"/>
      <c r="O32" s="5"/>
      <c r="P32" s="5"/>
      <c r="Q32" s="5"/>
    </row>
  </sheetData>
  <mergeCells count="6">
    <mergeCell ref="A1:Q1"/>
    <mergeCell ref="D3:E3"/>
    <mergeCell ref="F3:G3"/>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评分表</vt:lpstr>
      <vt:lpstr>Sheet2</vt:lpstr>
      <vt:lpstr>Sheet1</vt:lpstr>
      <vt:lpstr>主要生产记录表</vt:lpstr>
      <vt:lpstr>指标准备数据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dc:creator>
  <cp:lastModifiedBy>Z 阳</cp:lastModifiedBy>
  <dcterms:created xsi:type="dcterms:W3CDTF">2021-07-25T01:19:00Z</dcterms:created>
  <dcterms:modified xsi:type="dcterms:W3CDTF">2021-10-13T02:22:37Z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2E587BA8B42F4E6EB560C3A8FCDCF022</vt:lpwstr>
  </property>
  <property fmtid="{D5CDD505-2E9C-101B-9397-08002B2CF9AE}" pid="3" name="KSOProductBuildVer">
    <vt:lpwstr>2052-11.1.0.10938</vt:lpwstr>
  </property>
</Properties>
</file>